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10OS2CFI008\103480$\TC\Users\103480jaor\Documents\målekontor\"/>
    </mc:Choice>
  </mc:AlternateContent>
  <xr:revisionPtr revIDLastSave="0" documentId="13_ncr:1_{0AF5A433-8C23-43F2-8755-59EE84A46244}" xr6:coauthVersionLast="44" xr6:coauthVersionMax="44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FORS" sheetId="1" r:id="rId1"/>
    <sheet name="ÅRSTOT" sheetId="2" r:id="rId2"/>
    <sheet name="BETONG" sheetId="3" r:id="rId3"/>
    <sheet name="TØMRERE" sheetId="4" r:id="rId4"/>
    <sheet name="MALERE" sheetId="5" r:id="rId5"/>
    <sheet name="RØRLEGGERE" sheetId="6" r:id="rId6"/>
    <sheet name="TAKTEKKERE" sheetId="8" r:id="rId7"/>
    <sheet name="MURERE" sheetId="10" r:id="rId8"/>
    <sheet name="BLIKK OG VENTILASJON" sheetId="7" r:id="rId9"/>
    <sheet name="ISOLATØR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2" i="2" l="1"/>
  <c r="M3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L31" i="2" s="1"/>
  <c r="J30" i="2"/>
  <c r="I30" i="2"/>
  <c r="L30" i="2" s="1"/>
  <c r="J29" i="2"/>
  <c r="I29" i="2"/>
  <c r="J28" i="2"/>
  <c r="I28" i="2"/>
  <c r="E40" i="2"/>
  <c r="D40" i="2"/>
  <c r="C40" i="2"/>
  <c r="B40" i="2"/>
  <c r="L40" i="2" s="1"/>
  <c r="E39" i="2"/>
  <c r="D39" i="2"/>
  <c r="C39" i="2"/>
  <c r="B39" i="2"/>
  <c r="E38" i="2"/>
  <c r="D38" i="2"/>
  <c r="C38" i="2"/>
  <c r="B38" i="2"/>
  <c r="E37" i="2"/>
  <c r="D37" i="2"/>
  <c r="C37" i="2"/>
  <c r="B37" i="2"/>
  <c r="L37" i="2" s="1"/>
  <c r="E36" i="2"/>
  <c r="D36" i="2"/>
  <c r="C36" i="2"/>
  <c r="B36" i="2"/>
  <c r="L36" i="2" s="1"/>
  <c r="E35" i="2"/>
  <c r="D35" i="2"/>
  <c r="C35" i="2"/>
  <c r="B35" i="2"/>
  <c r="E34" i="2"/>
  <c r="D34" i="2"/>
  <c r="C34" i="2"/>
  <c r="B34" i="2"/>
  <c r="L34" i="2" s="1"/>
  <c r="E33" i="2"/>
  <c r="D33" i="2"/>
  <c r="C33" i="2"/>
  <c r="B33" i="2"/>
  <c r="L33" i="2" s="1"/>
  <c r="E32" i="2"/>
  <c r="D32" i="2"/>
  <c r="C32" i="2"/>
  <c r="B32" i="2"/>
  <c r="L32" i="2" s="1"/>
  <c r="E31" i="2"/>
  <c r="D31" i="2"/>
  <c r="C31" i="2"/>
  <c r="B31" i="2"/>
  <c r="E30" i="2"/>
  <c r="G30" i="2" s="1"/>
  <c r="D30" i="2"/>
  <c r="C30" i="2"/>
  <c r="B30" i="2"/>
  <c r="E29" i="2"/>
  <c r="D29" i="2"/>
  <c r="C29" i="2"/>
  <c r="B29" i="2"/>
  <c r="L29" i="2" s="1"/>
  <c r="E28" i="2"/>
  <c r="D28" i="2"/>
  <c r="C28" i="2"/>
  <c r="B19" i="2"/>
  <c r="B18" i="2"/>
  <c r="B17" i="2"/>
  <c r="B16" i="2"/>
  <c r="B15" i="2"/>
  <c r="B14" i="2"/>
  <c r="B13" i="2"/>
  <c r="B12" i="2"/>
  <c r="B11" i="2"/>
  <c r="B10" i="2"/>
  <c r="B9" i="2"/>
  <c r="B8" i="2"/>
  <c r="B28" i="2"/>
  <c r="L7" i="4"/>
  <c r="M10" i="2"/>
  <c r="M9" i="2"/>
  <c r="J19" i="2"/>
  <c r="J61" i="2" s="1"/>
  <c r="I19" i="2"/>
  <c r="J18" i="2"/>
  <c r="I18" i="2"/>
  <c r="J17" i="2"/>
  <c r="J59" i="2" s="1"/>
  <c r="I17" i="2"/>
  <c r="J16" i="2"/>
  <c r="J58" i="2" s="1"/>
  <c r="I16" i="2"/>
  <c r="I58" i="2" s="1"/>
  <c r="J15" i="2"/>
  <c r="J57" i="2" s="1"/>
  <c r="I15" i="2"/>
  <c r="J14" i="2"/>
  <c r="I14" i="2"/>
  <c r="J13" i="2"/>
  <c r="J55" i="2" s="1"/>
  <c r="I13" i="2"/>
  <c r="I55" i="2" s="1"/>
  <c r="J12" i="2"/>
  <c r="J54" i="2" s="1"/>
  <c r="I12" i="2"/>
  <c r="L12" i="2" s="1"/>
  <c r="J11" i="2"/>
  <c r="J53" i="2" s="1"/>
  <c r="I11" i="2"/>
  <c r="I53" i="2" s="1"/>
  <c r="J10" i="2"/>
  <c r="I10" i="2"/>
  <c r="L10" i="2" s="1"/>
  <c r="J9" i="2"/>
  <c r="I9" i="2"/>
  <c r="L9" i="2" s="1"/>
  <c r="J8" i="2"/>
  <c r="J50" i="2" s="1"/>
  <c r="I8" i="2"/>
  <c r="I50" i="2" s="1"/>
  <c r="J7" i="2"/>
  <c r="J49" i="2" s="1"/>
  <c r="I7" i="2"/>
  <c r="I49" i="2" s="1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G9" i="2" s="1"/>
  <c r="D9" i="2"/>
  <c r="F9" i="2" s="1"/>
  <c r="C9" i="2"/>
  <c r="E8" i="2"/>
  <c r="D8" i="2"/>
  <c r="C8" i="2"/>
  <c r="E7" i="2"/>
  <c r="D7" i="2"/>
  <c r="C7" i="2"/>
  <c r="B7" i="2"/>
  <c r="A42" i="11"/>
  <c r="A22" i="11"/>
  <c r="A2" i="11"/>
  <c r="M59" i="11"/>
  <c r="M58" i="11"/>
  <c r="J58" i="11"/>
  <c r="I58" i="11"/>
  <c r="L58" i="11" s="1"/>
  <c r="F58" i="11"/>
  <c r="E58" i="11"/>
  <c r="G58" i="11" s="1"/>
  <c r="D58" i="11"/>
  <c r="C58" i="11"/>
  <c r="B58" i="11"/>
  <c r="M57" i="11"/>
  <c r="J57" i="11"/>
  <c r="I57" i="11"/>
  <c r="L57" i="11" s="1"/>
  <c r="E57" i="11"/>
  <c r="G57" i="11" s="1"/>
  <c r="D57" i="11"/>
  <c r="C57" i="11"/>
  <c r="B57" i="11"/>
  <c r="M56" i="11"/>
  <c r="J56" i="11"/>
  <c r="I56" i="11"/>
  <c r="L56" i="11" s="1"/>
  <c r="E56" i="11"/>
  <c r="G56" i="11" s="1"/>
  <c r="D56" i="11"/>
  <c r="F56" i="11" s="1"/>
  <c r="C56" i="11"/>
  <c r="B56" i="11"/>
  <c r="M55" i="11"/>
  <c r="J55" i="11"/>
  <c r="I55" i="11"/>
  <c r="L55" i="11" s="1"/>
  <c r="E55" i="11"/>
  <c r="G55" i="11" s="1"/>
  <c r="D55" i="11"/>
  <c r="C55" i="11"/>
  <c r="B55" i="11"/>
  <c r="M54" i="11"/>
  <c r="J54" i="11"/>
  <c r="I54" i="11"/>
  <c r="L54" i="11" s="1"/>
  <c r="E54" i="11"/>
  <c r="D54" i="11"/>
  <c r="F54" i="11" s="1"/>
  <c r="C54" i="11"/>
  <c r="B54" i="11"/>
  <c r="M53" i="11"/>
  <c r="J53" i="11"/>
  <c r="I53" i="11"/>
  <c r="L53" i="11" s="1"/>
  <c r="E53" i="11"/>
  <c r="G53" i="11" s="1"/>
  <c r="D53" i="11"/>
  <c r="F53" i="11" s="1"/>
  <c r="C53" i="11"/>
  <c r="B53" i="11"/>
  <c r="M52" i="11"/>
  <c r="J52" i="11"/>
  <c r="I52" i="11"/>
  <c r="L52" i="11" s="1"/>
  <c r="E52" i="11"/>
  <c r="G52" i="11" s="1"/>
  <c r="D52" i="11"/>
  <c r="H52" i="11" s="1"/>
  <c r="C52" i="11"/>
  <c r="B52" i="11"/>
  <c r="M51" i="11"/>
  <c r="J51" i="11"/>
  <c r="I51" i="11"/>
  <c r="L51" i="11" s="1"/>
  <c r="E51" i="11"/>
  <c r="G51" i="11" s="1"/>
  <c r="D51" i="11"/>
  <c r="F51" i="11" s="1"/>
  <c r="C51" i="11"/>
  <c r="B51" i="11"/>
  <c r="M50" i="11"/>
  <c r="J50" i="11"/>
  <c r="I50" i="11"/>
  <c r="L50" i="11" s="1"/>
  <c r="E50" i="11"/>
  <c r="G50" i="11" s="1"/>
  <c r="D50" i="11"/>
  <c r="F50" i="11" s="1"/>
  <c r="C50" i="11"/>
  <c r="B50" i="11"/>
  <c r="M49" i="11"/>
  <c r="J49" i="11"/>
  <c r="I49" i="11"/>
  <c r="L49" i="11" s="1"/>
  <c r="E49" i="11"/>
  <c r="G49" i="11" s="1"/>
  <c r="D49" i="11"/>
  <c r="H49" i="11" s="1"/>
  <c r="C49" i="11"/>
  <c r="B49" i="11"/>
  <c r="M48" i="11"/>
  <c r="J48" i="11"/>
  <c r="I48" i="11"/>
  <c r="L48" i="11" s="1"/>
  <c r="E48" i="11"/>
  <c r="D48" i="11"/>
  <c r="F48" i="11" s="1"/>
  <c r="C48" i="11"/>
  <c r="B48" i="11"/>
  <c r="M47" i="11"/>
  <c r="J47" i="11"/>
  <c r="I47" i="11"/>
  <c r="L47" i="11" s="1"/>
  <c r="H47" i="11"/>
  <c r="E47" i="11"/>
  <c r="G47" i="11" s="1"/>
  <c r="D47" i="11"/>
  <c r="C47" i="11"/>
  <c r="B47" i="11"/>
  <c r="I44" i="11"/>
  <c r="F44" i="11"/>
  <c r="M39" i="11"/>
  <c r="J39" i="11"/>
  <c r="I39" i="11"/>
  <c r="L39" i="11" s="1"/>
  <c r="E39" i="11"/>
  <c r="G39" i="11" s="1"/>
  <c r="D39" i="11"/>
  <c r="H39" i="11" s="1"/>
  <c r="C39" i="11"/>
  <c r="B39" i="11"/>
  <c r="M38" i="11"/>
  <c r="L38" i="11"/>
  <c r="H38" i="11"/>
  <c r="G38" i="11"/>
  <c r="F38" i="11"/>
  <c r="M37" i="11"/>
  <c r="L37" i="11"/>
  <c r="H37" i="11"/>
  <c r="G37" i="11"/>
  <c r="F37" i="11"/>
  <c r="M36" i="11"/>
  <c r="L36" i="11"/>
  <c r="H36" i="11"/>
  <c r="G36" i="11"/>
  <c r="F36" i="11"/>
  <c r="M35" i="11"/>
  <c r="L35" i="11"/>
  <c r="H35" i="11"/>
  <c r="G35" i="11"/>
  <c r="F35" i="11"/>
  <c r="M34" i="11"/>
  <c r="L34" i="11"/>
  <c r="H34" i="11"/>
  <c r="G34" i="11"/>
  <c r="F34" i="11"/>
  <c r="M33" i="11"/>
  <c r="L33" i="11"/>
  <c r="H33" i="11"/>
  <c r="G33" i="11"/>
  <c r="F33" i="11"/>
  <c r="M32" i="11"/>
  <c r="L32" i="11"/>
  <c r="H32" i="11"/>
  <c r="G32" i="11"/>
  <c r="F32" i="11"/>
  <c r="M31" i="11"/>
  <c r="L31" i="11"/>
  <c r="H31" i="11"/>
  <c r="G31" i="11"/>
  <c r="F31" i="11"/>
  <c r="M30" i="11"/>
  <c r="L30" i="11"/>
  <c r="H30" i="11"/>
  <c r="G30" i="11"/>
  <c r="F30" i="11"/>
  <c r="M29" i="11"/>
  <c r="L29" i="11"/>
  <c r="H29" i="11"/>
  <c r="G29" i="11"/>
  <c r="F29" i="11"/>
  <c r="M28" i="11"/>
  <c r="L28" i="11"/>
  <c r="H28" i="11"/>
  <c r="G28" i="11"/>
  <c r="F28" i="11"/>
  <c r="M27" i="11"/>
  <c r="L27" i="11"/>
  <c r="H27" i="11"/>
  <c r="G27" i="11"/>
  <c r="F27" i="11"/>
  <c r="I24" i="11"/>
  <c r="F24" i="11"/>
  <c r="M19" i="11"/>
  <c r="J19" i="11"/>
  <c r="I19" i="11"/>
  <c r="L19" i="11" s="1"/>
  <c r="E19" i="11"/>
  <c r="G19" i="11" s="1"/>
  <c r="D19" i="11"/>
  <c r="H19" i="11" s="1"/>
  <c r="C19" i="11"/>
  <c r="B19" i="11"/>
  <c r="M18" i="11"/>
  <c r="L18" i="11"/>
  <c r="H18" i="11"/>
  <c r="G18" i="11"/>
  <c r="F18" i="11"/>
  <c r="M17" i="11"/>
  <c r="L17" i="11"/>
  <c r="H17" i="11"/>
  <c r="G17" i="11"/>
  <c r="F17" i="11"/>
  <c r="M16" i="11"/>
  <c r="L16" i="11"/>
  <c r="H16" i="11"/>
  <c r="G16" i="11"/>
  <c r="F16" i="11"/>
  <c r="M15" i="11"/>
  <c r="L15" i="11"/>
  <c r="H15" i="11"/>
  <c r="G15" i="11"/>
  <c r="F15" i="11"/>
  <c r="M14" i="11"/>
  <c r="L14" i="11"/>
  <c r="H14" i="11"/>
  <c r="G14" i="11"/>
  <c r="F14" i="11"/>
  <c r="M13" i="11"/>
  <c r="L13" i="11"/>
  <c r="H13" i="11"/>
  <c r="G13" i="11"/>
  <c r="F13" i="11"/>
  <c r="M12" i="11"/>
  <c r="L12" i="11"/>
  <c r="H12" i="11"/>
  <c r="G12" i="11"/>
  <c r="F12" i="11"/>
  <c r="M11" i="11"/>
  <c r="L11" i="11"/>
  <c r="H11" i="11"/>
  <c r="G11" i="11"/>
  <c r="F11" i="11"/>
  <c r="M10" i="11"/>
  <c r="L10" i="11"/>
  <c r="H10" i="11"/>
  <c r="G10" i="11"/>
  <c r="F10" i="11"/>
  <c r="M9" i="11"/>
  <c r="L9" i="11"/>
  <c r="H9" i="11"/>
  <c r="G9" i="11"/>
  <c r="F9" i="11"/>
  <c r="M8" i="11"/>
  <c r="L8" i="11"/>
  <c r="H8" i="11"/>
  <c r="G8" i="11"/>
  <c r="F8" i="11"/>
  <c r="M7" i="11"/>
  <c r="L7" i="11"/>
  <c r="H7" i="11"/>
  <c r="G7" i="11"/>
  <c r="F7" i="11"/>
  <c r="I4" i="11"/>
  <c r="F4" i="11"/>
  <c r="A42" i="7"/>
  <c r="A22" i="7"/>
  <c r="A2" i="7"/>
  <c r="J58" i="7"/>
  <c r="I58" i="7"/>
  <c r="E58" i="7"/>
  <c r="G58" i="7" s="1"/>
  <c r="D58" i="7"/>
  <c r="C58" i="7"/>
  <c r="B58" i="7"/>
  <c r="J57" i="7"/>
  <c r="I57" i="7"/>
  <c r="E57" i="7"/>
  <c r="G57" i="7" s="1"/>
  <c r="D57" i="7"/>
  <c r="C57" i="7"/>
  <c r="B57" i="7"/>
  <c r="J56" i="7"/>
  <c r="I56" i="7"/>
  <c r="L56" i="7" s="1"/>
  <c r="E56" i="7"/>
  <c r="G56" i="7" s="1"/>
  <c r="D56" i="7"/>
  <c r="C56" i="7"/>
  <c r="B56" i="7"/>
  <c r="J55" i="7"/>
  <c r="I55" i="7"/>
  <c r="E55" i="7"/>
  <c r="G55" i="7" s="1"/>
  <c r="D55" i="7"/>
  <c r="C55" i="7"/>
  <c r="B55" i="7"/>
  <c r="J54" i="7"/>
  <c r="I54" i="7"/>
  <c r="E54" i="7"/>
  <c r="G54" i="7" s="1"/>
  <c r="D54" i="7"/>
  <c r="C54" i="7"/>
  <c r="B54" i="7"/>
  <c r="M53" i="7"/>
  <c r="J53" i="7"/>
  <c r="I53" i="7"/>
  <c r="L53" i="7" s="1"/>
  <c r="E53" i="7"/>
  <c r="G53" i="7" s="1"/>
  <c r="D53" i="7"/>
  <c r="F53" i="7" s="1"/>
  <c r="C53" i="7"/>
  <c r="B53" i="7"/>
  <c r="J52" i="7"/>
  <c r="I52" i="7"/>
  <c r="E52" i="7"/>
  <c r="G52" i="7" s="1"/>
  <c r="D52" i="7"/>
  <c r="F52" i="7" s="1"/>
  <c r="C52" i="7"/>
  <c r="B52" i="7"/>
  <c r="J51" i="7"/>
  <c r="I51" i="7"/>
  <c r="L51" i="7" s="1"/>
  <c r="E51" i="7"/>
  <c r="G51" i="7" s="1"/>
  <c r="D51" i="7"/>
  <c r="C51" i="7"/>
  <c r="B51" i="7"/>
  <c r="J50" i="7"/>
  <c r="I50" i="7"/>
  <c r="E50" i="7"/>
  <c r="G50" i="7" s="1"/>
  <c r="D50" i="7"/>
  <c r="F50" i="7" s="1"/>
  <c r="C50" i="7"/>
  <c r="B50" i="7"/>
  <c r="M49" i="7"/>
  <c r="J49" i="7"/>
  <c r="I49" i="7"/>
  <c r="L49" i="7" s="1"/>
  <c r="E49" i="7"/>
  <c r="G49" i="7" s="1"/>
  <c r="D49" i="7"/>
  <c r="C49" i="7"/>
  <c r="B49" i="7"/>
  <c r="J48" i="7"/>
  <c r="I48" i="7"/>
  <c r="L48" i="7" s="1"/>
  <c r="E48" i="7"/>
  <c r="G48" i="7" s="1"/>
  <c r="D48" i="7"/>
  <c r="C48" i="7"/>
  <c r="B48" i="7"/>
  <c r="J47" i="7"/>
  <c r="I47" i="7"/>
  <c r="E47" i="7"/>
  <c r="G47" i="7" s="1"/>
  <c r="D47" i="7"/>
  <c r="C47" i="7"/>
  <c r="B47" i="7"/>
  <c r="I44" i="7"/>
  <c r="F44" i="7"/>
  <c r="J39" i="7"/>
  <c r="I39" i="7"/>
  <c r="L39" i="7" s="1"/>
  <c r="G39" i="7"/>
  <c r="E39" i="7"/>
  <c r="D39" i="7"/>
  <c r="F39" i="7" s="1"/>
  <c r="C39" i="7"/>
  <c r="B39" i="7"/>
  <c r="L38" i="7"/>
  <c r="H38" i="7"/>
  <c r="M38" i="7" s="1"/>
  <c r="G38" i="7"/>
  <c r="F38" i="7"/>
  <c r="L37" i="7"/>
  <c r="H37" i="7"/>
  <c r="M37" i="7" s="1"/>
  <c r="G37" i="7"/>
  <c r="F37" i="7"/>
  <c r="M36" i="7"/>
  <c r="L36" i="7"/>
  <c r="H36" i="7"/>
  <c r="G36" i="7"/>
  <c r="F36" i="7"/>
  <c r="M35" i="7"/>
  <c r="L35" i="7"/>
  <c r="H35" i="7"/>
  <c r="G35" i="7"/>
  <c r="F35" i="7"/>
  <c r="M34" i="7"/>
  <c r="L34" i="7"/>
  <c r="H34" i="7"/>
  <c r="G34" i="7"/>
  <c r="F34" i="7"/>
  <c r="M33" i="7"/>
  <c r="L33" i="7"/>
  <c r="H33" i="7"/>
  <c r="G33" i="7"/>
  <c r="F33" i="7"/>
  <c r="L32" i="7"/>
  <c r="H32" i="7"/>
  <c r="M32" i="7" s="1"/>
  <c r="G32" i="7"/>
  <c r="F32" i="7"/>
  <c r="M31" i="7"/>
  <c r="L31" i="7"/>
  <c r="H31" i="7"/>
  <c r="G31" i="7"/>
  <c r="F31" i="7"/>
  <c r="L30" i="7"/>
  <c r="H30" i="7"/>
  <c r="M30" i="7" s="1"/>
  <c r="G30" i="7"/>
  <c r="F30" i="7"/>
  <c r="M29" i="7"/>
  <c r="L29" i="7"/>
  <c r="H29" i="7"/>
  <c r="G29" i="7"/>
  <c r="F29" i="7"/>
  <c r="M28" i="7"/>
  <c r="L28" i="7"/>
  <c r="H28" i="7"/>
  <c r="G28" i="7"/>
  <c r="F28" i="7"/>
  <c r="M27" i="7"/>
  <c r="L27" i="7"/>
  <c r="H27" i="7"/>
  <c r="G27" i="7"/>
  <c r="F27" i="7"/>
  <c r="I24" i="7"/>
  <c r="F24" i="7"/>
  <c r="J19" i="7"/>
  <c r="I19" i="7"/>
  <c r="E19" i="7"/>
  <c r="G19" i="7" s="1"/>
  <c r="D19" i="7"/>
  <c r="F19" i="7" s="1"/>
  <c r="C19" i="7"/>
  <c r="B19" i="7"/>
  <c r="M18" i="7"/>
  <c r="L18" i="7"/>
  <c r="H18" i="7"/>
  <c r="G18" i="7"/>
  <c r="F18" i="7"/>
  <c r="L17" i="7"/>
  <c r="H17" i="7"/>
  <c r="M17" i="7" s="1"/>
  <c r="G17" i="7"/>
  <c r="F17" i="7"/>
  <c r="M16" i="7"/>
  <c r="L16" i="7"/>
  <c r="H16" i="7"/>
  <c r="G16" i="7"/>
  <c r="F16" i="7"/>
  <c r="L15" i="7"/>
  <c r="H15" i="7"/>
  <c r="M15" i="7" s="1"/>
  <c r="G15" i="7"/>
  <c r="F15" i="7"/>
  <c r="L14" i="7"/>
  <c r="H14" i="7"/>
  <c r="M14" i="7" s="1"/>
  <c r="G14" i="7"/>
  <c r="F14" i="7"/>
  <c r="M13" i="7"/>
  <c r="L13" i="7"/>
  <c r="H13" i="7"/>
  <c r="G13" i="7"/>
  <c r="F13" i="7"/>
  <c r="L12" i="7"/>
  <c r="H12" i="7"/>
  <c r="M12" i="7" s="1"/>
  <c r="G12" i="7"/>
  <c r="F12" i="7"/>
  <c r="L11" i="7"/>
  <c r="H11" i="7"/>
  <c r="M11" i="7" s="1"/>
  <c r="G11" i="7"/>
  <c r="F11" i="7"/>
  <c r="M10" i="7"/>
  <c r="L10" i="7"/>
  <c r="H10" i="7"/>
  <c r="G10" i="7"/>
  <c r="F10" i="7"/>
  <c r="M9" i="7"/>
  <c r="L9" i="7"/>
  <c r="H9" i="7"/>
  <c r="G9" i="7"/>
  <c r="F9" i="7"/>
  <c r="L8" i="7"/>
  <c r="H8" i="7"/>
  <c r="M8" i="7" s="1"/>
  <c r="G8" i="7"/>
  <c r="F8" i="7"/>
  <c r="L7" i="7"/>
  <c r="H7" i="7"/>
  <c r="M7" i="7" s="1"/>
  <c r="G7" i="7"/>
  <c r="F7" i="7"/>
  <c r="I4" i="7"/>
  <c r="F4" i="7"/>
  <c r="A42" i="10"/>
  <c r="A22" i="10"/>
  <c r="A2" i="10"/>
  <c r="J58" i="10"/>
  <c r="I58" i="10"/>
  <c r="E58" i="10"/>
  <c r="D58" i="10"/>
  <c r="C58" i="10"/>
  <c r="B58" i="10"/>
  <c r="J57" i="10"/>
  <c r="I57" i="10"/>
  <c r="E57" i="10"/>
  <c r="G57" i="10" s="1"/>
  <c r="D57" i="10"/>
  <c r="C57" i="10"/>
  <c r="B57" i="10"/>
  <c r="J56" i="10"/>
  <c r="I56" i="10"/>
  <c r="L56" i="10" s="1"/>
  <c r="E56" i="10"/>
  <c r="G56" i="10" s="1"/>
  <c r="D56" i="10"/>
  <c r="C56" i="10"/>
  <c r="B56" i="10"/>
  <c r="J55" i="10"/>
  <c r="I55" i="10"/>
  <c r="E55" i="10"/>
  <c r="D55" i="10"/>
  <c r="C55" i="10"/>
  <c r="B55" i="10"/>
  <c r="J54" i="10"/>
  <c r="I54" i="10"/>
  <c r="E54" i="10"/>
  <c r="G54" i="10" s="1"/>
  <c r="D54" i="10"/>
  <c r="C54" i="10"/>
  <c r="B54" i="10"/>
  <c r="J53" i="10"/>
  <c r="I53" i="10"/>
  <c r="E53" i="10"/>
  <c r="G53" i="10" s="1"/>
  <c r="D53" i="10"/>
  <c r="C53" i="10"/>
  <c r="B53" i="10"/>
  <c r="J52" i="10"/>
  <c r="I52" i="10"/>
  <c r="E52" i="10"/>
  <c r="G52" i="10" s="1"/>
  <c r="D52" i="10"/>
  <c r="C52" i="10"/>
  <c r="B52" i="10"/>
  <c r="J51" i="10"/>
  <c r="I51" i="10"/>
  <c r="L51" i="10" s="1"/>
  <c r="E51" i="10"/>
  <c r="D51" i="10"/>
  <c r="C51" i="10"/>
  <c r="B51" i="10"/>
  <c r="J50" i="10"/>
  <c r="I50" i="10"/>
  <c r="E50" i="10"/>
  <c r="G50" i="10" s="1"/>
  <c r="D50" i="10"/>
  <c r="F50" i="10" s="1"/>
  <c r="C50" i="10"/>
  <c r="B50" i="10"/>
  <c r="M49" i="10"/>
  <c r="J49" i="10"/>
  <c r="I49" i="10"/>
  <c r="L49" i="10" s="1"/>
  <c r="E49" i="10"/>
  <c r="G49" i="10" s="1"/>
  <c r="D49" i="10"/>
  <c r="C49" i="10"/>
  <c r="B49" i="10"/>
  <c r="J48" i="10"/>
  <c r="I48" i="10"/>
  <c r="E48" i="10"/>
  <c r="D48" i="10"/>
  <c r="F48" i="10" s="1"/>
  <c r="C48" i="10"/>
  <c r="B48" i="10"/>
  <c r="J47" i="10"/>
  <c r="I47" i="10"/>
  <c r="E47" i="10"/>
  <c r="D47" i="10"/>
  <c r="C47" i="10"/>
  <c r="B47" i="10"/>
  <c r="I44" i="10"/>
  <c r="F44" i="10"/>
  <c r="J39" i="10"/>
  <c r="I39" i="10"/>
  <c r="E39" i="10"/>
  <c r="D39" i="10"/>
  <c r="C39" i="10"/>
  <c r="B39" i="10"/>
  <c r="L38" i="10"/>
  <c r="H38" i="10"/>
  <c r="M38" i="10" s="1"/>
  <c r="G38" i="10"/>
  <c r="F38" i="10"/>
  <c r="L37" i="10"/>
  <c r="H37" i="10"/>
  <c r="M37" i="10" s="1"/>
  <c r="G37" i="10"/>
  <c r="F37" i="10"/>
  <c r="M36" i="10"/>
  <c r="L36" i="10"/>
  <c r="H36" i="10"/>
  <c r="G36" i="10"/>
  <c r="F36" i="10"/>
  <c r="L35" i="10"/>
  <c r="H35" i="10"/>
  <c r="M35" i="10" s="1"/>
  <c r="G35" i="10"/>
  <c r="F35" i="10"/>
  <c r="L34" i="10"/>
  <c r="H34" i="10"/>
  <c r="M34" i="10" s="1"/>
  <c r="G34" i="10"/>
  <c r="F34" i="10"/>
  <c r="M33" i="10"/>
  <c r="L33" i="10"/>
  <c r="H33" i="10"/>
  <c r="G33" i="10"/>
  <c r="F33" i="10"/>
  <c r="M32" i="10"/>
  <c r="L32" i="10"/>
  <c r="H32" i="10"/>
  <c r="G32" i="10"/>
  <c r="F32" i="10"/>
  <c r="M31" i="10"/>
  <c r="L31" i="10"/>
  <c r="H31" i="10"/>
  <c r="G31" i="10"/>
  <c r="F31" i="10"/>
  <c r="L30" i="10"/>
  <c r="H30" i="10"/>
  <c r="M30" i="10" s="1"/>
  <c r="G30" i="10"/>
  <c r="F30" i="10"/>
  <c r="M29" i="10"/>
  <c r="L29" i="10"/>
  <c r="H29" i="10"/>
  <c r="G29" i="10"/>
  <c r="F29" i="10"/>
  <c r="M28" i="10"/>
  <c r="L28" i="10"/>
  <c r="H28" i="10"/>
  <c r="G28" i="10"/>
  <c r="F28" i="10"/>
  <c r="L27" i="10"/>
  <c r="H27" i="10"/>
  <c r="M27" i="10" s="1"/>
  <c r="G27" i="10"/>
  <c r="F27" i="10"/>
  <c r="I24" i="10"/>
  <c r="F24" i="10"/>
  <c r="J19" i="10"/>
  <c r="I19" i="10"/>
  <c r="E19" i="10"/>
  <c r="D19" i="10"/>
  <c r="C19" i="10"/>
  <c r="B19" i="10"/>
  <c r="L18" i="10"/>
  <c r="H18" i="10"/>
  <c r="M18" i="10" s="1"/>
  <c r="G18" i="10"/>
  <c r="F18" i="10"/>
  <c r="L17" i="10"/>
  <c r="H17" i="10"/>
  <c r="M17" i="10" s="1"/>
  <c r="G17" i="10"/>
  <c r="F17" i="10"/>
  <c r="M16" i="10"/>
  <c r="L16" i="10"/>
  <c r="H16" i="10"/>
  <c r="G16" i="10"/>
  <c r="F16" i="10"/>
  <c r="L15" i="10"/>
  <c r="H15" i="10"/>
  <c r="M15" i="10" s="1"/>
  <c r="G15" i="10"/>
  <c r="F15" i="10"/>
  <c r="L14" i="10"/>
  <c r="H14" i="10"/>
  <c r="M14" i="10" s="1"/>
  <c r="G14" i="10"/>
  <c r="F14" i="10"/>
  <c r="L13" i="10"/>
  <c r="H13" i="10"/>
  <c r="M13" i="10" s="1"/>
  <c r="G13" i="10"/>
  <c r="F13" i="10"/>
  <c r="L12" i="10"/>
  <c r="H12" i="10"/>
  <c r="M12" i="10" s="1"/>
  <c r="G12" i="10"/>
  <c r="F12" i="10"/>
  <c r="L11" i="10"/>
  <c r="H11" i="10"/>
  <c r="M11" i="10" s="1"/>
  <c r="G11" i="10"/>
  <c r="F11" i="10"/>
  <c r="M10" i="10"/>
  <c r="L10" i="10"/>
  <c r="H10" i="10"/>
  <c r="G10" i="10"/>
  <c r="F10" i="10"/>
  <c r="M9" i="10"/>
  <c r="L9" i="10"/>
  <c r="H9" i="10"/>
  <c r="G9" i="10"/>
  <c r="F9" i="10"/>
  <c r="L8" i="10"/>
  <c r="H8" i="10"/>
  <c r="M8" i="10" s="1"/>
  <c r="G8" i="10"/>
  <c r="F8" i="10"/>
  <c r="L7" i="10"/>
  <c r="H7" i="10"/>
  <c r="M7" i="10" s="1"/>
  <c r="G7" i="10"/>
  <c r="F7" i="10"/>
  <c r="I4" i="10"/>
  <c r="F4" i="10"/>
  <c r="A42" i="8"/>
  <c r="A22" i="8"/>
  <c r="A2" i="8"/>
  <c r="J58" i="8"/>
  <c r="I58" i="8"/>
  <c r="E58" i="8"/>
  <c r="D58" i="8"/>
  <c r="C58" i="8"/>
  <c r="B58" i="8"/>
  <c r="J57" i="8"/>
  <c r="I57" i="8"/>
  <c r="E57" i="8"/>
  <c r="G57" i="8" s="1"/>
  <c r="D57" i="8"/>
  <c r="C57" i="8"/>
  <c r="B57" i="8"/>
  <c r="J56" i="8"/>
  <c r="I56" i="8"/>
  <c r="L56" i="8" s="1"/>
  <c r="E56" i="8"/>
  <c r="G56" i="8" s="1"/>
  <c r="D56" i="8"/>
  <c r="C56" i="8"/>
  <c r="B56" i="8"/>
  <c r="J55" i="8"/>
  <c r="I55" i="8"/>
  <c r="E55" i="8"/>
  <c r="D55" i="8"/>
  <c r="C55" i="8"/>
  <c r="B55" i="8"/>
  <c r="J54" i="8"/>
  <c r="I54" i="8"/>
  <c r="E54" i="8"/>
  <c r="G54" i="8" s="1"/>
  <c r="D54" i="8"/>
  <c r="C54" i="8"/>
  <c r="B54" i="8"/>
  <c r="J53" i="8"/>
  <c r="I53" i="8"/>
  <c r="E53" i="8"/>
  <c r="D53" i="8"/>
  <c r="C53" i="8"/>
  <c r="B53" i="8"/>
  <c r="J52" i="8"/>
  <c r="I52" i="8"/>
  <c r="E52" i="8"/>
  <c r="G52" i="8" s="1"/>
  <c r="D52" i="8"/>
  <c r="C52" i="8"/>
  <c r="B52" i="8"/>
  <c r="J51" i="8"/>
  <c r="I51" i="8"/>
  <c r="E51" i="8"/>
  <c r="D51" i="8"/>
  <c r="C51" i="8"/>
  <c r="B51" i="8"/>
  <c r="J50" i="8"/>
  <c r="I50" i="8"/>
  <c r="L50" i="8" s="1"/>
  <c r="E50" i="8"/>
  <c r="G50" i="8" s="1"/>
  <c r="D50" i="8"/>
  <c r="F50" i="8" s="1"/>
  <c r="C50" i="8"/>
  <c r="B50" i="8"/>
  <c r="M49" i="8"/>
  <c r="J49" i="8"/>
  <c r="I49" i="8"/>
  <c r="L49" i="8" s="1"/>
  <c r="E49" i="8"/>
  <c r="G49" i="8" s="1"/>
  <c r="D49" i="8"/>
  <c r="C49" i="8"/>
  <c r="B49" i="8"/>
  <c r="J48" i="8"/>
  <c r="I48" i="8"/>
  <c r="E48" i="8"/>
  <c r="D48" i="8"/>
  <c r="C48" i="8"/>
  <c r="B48" i="8"/>
  <c r="J47" i="8"/>
  <c r="I47" i="8"/>
  <c r="E47" i="8"/>
  <c r="D47" i="8"/>
  <c r="C47" i="8"/>
  <c r="B47" i="8"/>
  <c r="I44" i="8"/>
  <c r="F44" i="8"/>
  <c r="J39" i="8"/>
  <c r="I39" i="8"/>
  <c r="E39" i="8"/>
  <c r="D39" i="8"/>
  <c r="C39" i="8"/>
  <c r="B39" i="8"/>
  <c r="L38" i="8"/>
  <c r="H38" i="8"/>
  <c r="M38" i="8" s="1"/>
  <c r="G38" i="8"/>
  <c r="F38" i="8"/>
  <c r="L37" i="8"/>
  <c r="H37" i="8"/>
  <c r="M37" i="8" s="1"/>
  <c r="G37" i="8"/>
  <c r="F37" i="8"/>
  <c r="M36" i="8"/>
  <c r="L36" i="8"/>
  <c r="H36" i="8"/>
  <c r="G36" i="8"/>
  <c r="F36" i="8"/>
  <c r="L35" i="8"/>
  <c r="H35" i="8"/>
  <c r="M35" i="8" s="1"/>
  <c r="G35" i="8"/>
  <c r="F35" i="8"/>
  <c r="L34" i="8"/>
  <c r="H34" i="8"/>
  <c r="M34" i="8" s="1"/>
  <c r="G34" i="8"/>
  <c r="F34" i="8"/>
  <c r="L33" i="8"/>
  <c r="H33" i="8"/>
  <c r="M33" i="8" s="1"/>
  <c r="G33" i="8"/>
  <c r="F33" i="8"/>
  <c r="L32" i="8"/>
  <c r="H32" i="8"/>
  <c r="M32" i="8" s="1"/>
  <c r="G32" i="8"/>
  <c r="F32" i="8"/>
  <c r="L31" i="8"/>
  <c r="H31" i="8"/>
  <c r="M31" i="8" s="1"/>
  <c r="G31" i="8"/>
  <c r="F31" i="8"/>
  <c r="L30" i="8"/>
  <c r="H30" i="8"/>
  <c r="M30" i="8" s="1"/>
  <c r="G30" i="8"/>
  <c r="F30" i="8"/>
  <c r="M29" i="8"/>
  <c r="L29" i="8"/>
  <c r="H29" i="8"/>
  <c r="G29" i="8"/>
  <c r="F29" i="8"/>
  <c r="L28" i="8"/>
  <c r="H28" i="8"/>
  <c r="M28" i="8" s="1"/>
  <c r="G28" i="8"/>
  <c r="F28" i="8"/>
  <c r="L27" i="8"/>
  <c r="H27" i="8"/>
  <c r="M27" i="8" s="1"/>
  <c r="G27" i="8"/>
  <c r="F27" i="8"/>
  <c r="I24" i="8"/>
  <c r="F24" i="8"/>
  <c r="J19" i="8"/>
  <c r="I19" i="8"/>
  <c r="E19" i="8"/>
  <c r="D19" i="8"/>
  <c r="C19" i="8"/>
  <c r="B19" i="8"/>
  <c r="L18" i="8"/>
  <c r="H18" i="8"/>
  <c r="M18" i="8" s="1"/>
  <c r="G18" i="8"/>
  <c r="F18" i="8"/>
  <c r="L17" i="8"/>
  <c r="H17" i="8"/>
  <c r="M17" i="8" s="1"/>
  <c r="G17" i="8"/>
  <c r="F17" i="8"/>
  <c r="M16" i="8"/>
  <c r="L16" i="8"/>
  <c r="H16" i="8"/>
  <c r="G16" i="8"/>
  <c r="F16" i="8"/>
  <c r="M15" i="8"/>
  <c r="L15" i="8"/>
  <c r="H15" i="8"/>
  <c r="G15" i="8"/>
  <c r="F15" i="8"/>
  <c r="L14" i="8"/>
  <c r="H14" i="8"/>
  <c r="M14" i="8" s="1"/>
  <c r="G14" i="8"/>
  <c r="F14" i="8"/>
  <c r="L13" i="8"/>
  <c r="H13" i="8"/>
  <c r="M13" i="8" s="1"/>
  <c r="G13" i="8"/>
  <c r="F13" i="8"/>
  <c r="L12" i="8"/>
  <c r="H12" i="8"/>
  <c r="M12" i="8" s="1"/>
  <c r="G12" i="8"/>
  <c r="F12" i="8"/>
  <c r="L11" i="8"/>
  <c r="H11" i="8"/>
  <c r="M11" i="8" s="1"/>
  <c r="G11" i="8"/>
  <c r="F11" i="8"/>
  <c r="M10" i="8"/>
  <c r="L10" i="8"/>
  <c r="H10" i="8"/>
  <c r="G10" i="8"/>
  <c r="F10" i="8"/>
  <c r="M9" i="8"/>
  <c r="L9" i="8"/>
  <c r="H9" i="8"/>
  <c r="G9" i="8"/>
  <c r="F9" i="8"/>
  <c r="L8" i="8"/>
  <c r="H8" i="8"/>
  <c r="M8" i="8" s="1"/>
  <c r="G8" i="8"/>
  <c r="F8" i="8"/>
  <c r="L7" i="8"/>
  <c r="H7" i="8"/>
  <c r="M7" i="8" s="1"/>
  <c r="G7" i="8"/>
  <c r="F7" i="8"/>
  <c r="I4" i="8"/>
  <c r="F4" i="8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H56" i="11" l="1"/>
  <c r="I59" i="2"/>
  <c r="H50" i="7"/>
  <c r="M50" i="7" s="1"/>
  <c r="H58" i="7"/>
  <c r="M58" i="7" s="1"/>
  <c r="H48" i="11"/>
  <c r="H39" i="7"/>
  <c r="M39" i="7" s="1"/>
  <c r="L35" i="2"/>
  <c r="L39" i="2"/>
  <c r="H58" i="11"/>
  <c r="L14" i="2"/>
  <c r="L18" i="2"/>
  <c r="H56" i="7"/>
  <c r="M56" i="7" s="1"/>
  <c r="B59" i="11"/>
  <c r="H55" i="11"/>
  <c r="J56" i="2"/>
  <c r="J60" i="2"/>
  <c r="H48" i="7"/>
  <c r="M48" i="7" s="1"/>
  <c r="H55" i="7"/>
  <c r="M55" i="7" s="1"/>
  <c r="F58" i="7"/>
  <c r="H50" i="11"/>
  <c r="H51" i="11"/>
  <c r="L19" i="2"/>
  <c r="F19" i="11"/>
  <c r="J59" i="11"/>
  <c r="H54" i="11"/>
  <c r="D49" i="2"/>
  <c r="D51" i="2"/>
  <c r="F51" i="2" s="1"/>
  <c r="H51" i="10"/>
  <c r="M51" i="10" s="1"/>
  <c r="H57" i="7"/>
  <c r="M57" i="7" s="1"/>
  <c r="F39" i="11"/>
  <c r="C59" i="11"/>
  <c r="H53" i="11"/>
  <c r="F55" i="11"/>
  <c r="H51" i="7"/>
  <c r="M51" i="7" s="1"/>
  <c r="D59" i="11"/>
  <c r="F59" i="11" s="1"/>
  <c r="J59" i="5"/>
  <c r="L19" i="10"/>
  <c r="E59" i="11"/>
  <c r="G59" i="11" s="1"/>
  <c r="L38" i="2"/>
  <c r="I59" i="11"/>
  <c r="L59" i="11" s="1"/>
  <c r="G48" i="11"/>
  <c r="I59" i="5"/>
  <c r="G58" i="10"/>
  <c r="H19" i="7"/>
  <c r="M19" i="7" s="1"/>
  <c r="F47" i="11"/>
  <c r="H57" i="11"/>
  <c r="J51" i="2"/>
  <c r="D52" i="2"/>
  <c r="D54" i="2"/>
  <c r="D56" i="2"/>
  <c r="D60" i="2"/>
  <c r="G39" i="10"/>
  <c r="H49" i="10"/>
  <c r="C59" i="10"/>
  <c r="D59" i="10"/>
  <c r="C56" i="2"/>
  <c r="H57" i="8"/>
  <c r="M57" i="8" s="1"/>
  <c r="F48" i="8"/>
  <c r="H56" i="10"/>
  <c r="M56" i="10" s="1"/>
  <c r="H50" i="10"/>
  <c r="M50" i="10" s="1"/>
  <c r="H39" i="10"/>
  <c r="M39" i="10" s="1"/>
  <c r="H57" i="10"/>
  <c r="M57" i="10" s="1"/>
  <c r="L53" i="10"/>
  <c r="E56" i="2"/>
  <c r="B59" i="8"/>
  <c r="B61" i="2"/>
  <c r="H56" i="8"/>
  <c r="M56" i="8" s="1"/>
  <c r="F51" i="8"/>
  <c r="G39" i="8"/>
  <c r="G53" i="8"/>
  <c r="H39" i="8"/>
  <c r="M39" i="8" s="1"/>
  <c r="E51" i="2"/>
  <c r="G51" i="2" s="1"/>
  <c r="F39" i="10"/>
  <c r="L39" i="10"/>
  <c r="F58" i="10"/>
  <c r="B59" i="10"/>
  <c r="F39" i="8"/>
  <c r="G58" i="8"/>
  <c r="C59" i="8"/>
  <c r="H48" i="8"/>
  <c r="M48" i="8" s="1"/>
  <c r="L53" i="8"/>
  <c r="L39" i="8"/>
  <c r="L51" i="8"/>
  <c r="F58" i="8"/>
  <c r="D58" i="2"/>
  <c r="B49" i="2"/>
  <c r="L49" i="2" s="1"/>
  <c r="D59" i="2"/>
  <c r="B60" i="2"/>
  <c r="L60" i="2" s="1"/>
  <c r="D57" i="2"/>
  <c r="D50" i="2"/>
  <c r="D53" i="2"/>
  <c r="D61" i="2"/>
  <c r="B51" i="2"/>
  <c r="C57" i="2"/>
  <c r="C61" i="2"/>
  <c r="C59" i="2"/>
  <c r="B54" i="2"/>
  <c r="C55" i="2"/>
  <c r="C50" i="2"/>
  <c r="D55" i="2"/>
  <c r="C58" i="2"/>
  <c r="B56" i="2"/>
  <c r="B53" i="2"/>
  <c r="L53" i="2" s="1"/>
  <c r="C53" i="2"/>
  <c r="C51" i="2"/>
  <c r="E54" i="2"/>
  <c r="B55" i="2"/>
  <c r="L55" i="2" s="1"/>
  <c r="E60" i="2"/>
  <c r="B57" i="2"/>
  <c r="E50" i="2"/>
  <c r="E58" i="2"/>
  <c r="B59" i="2"/>
  <c r="L59" i="2" s="1"/>
  <c r="E53" i="2"/>
  <c r="E61" i="2"/>
  <c r="C54" i="2"/>
  <c r="E59" i="2"/>
  <c r="C60" i="2"/>
  <c r="E49" i="2"/>
  <c r="E57" i="2"/>
  <c r="E55" i="2"/>
  <c r="L28" i="2"/>
  <c r="L8" i="2"/>
  <c r="L16" i="2"/>
  <c r="H30" i="2"/>
  <c r="M30" i="2" s="1"/>
  <c r="E52" i="2"/>
  <c r="B50" i="2"/>
  <c r="L50" i="2" s="1"/>
  <c r="I52" i="2"/>
  <c r="L52" i="2" s="1"/>
  <c r="I56" i="2"/>
  <c r="I60" i="2"/>
  <c r="L15" i="2"/>
  <c r="J52" i="2"/>
  <c r="C20" i="2"/>
  <c r="I57" i="2"/>
  <c r="I61" i="2"/>
  <c r="D20" i="2"/>
  <c r="I51" i="2"/>
  <c r="L51" i="2" s="1"/>
  <c r="B52" i="2"/>
  <c r="B58" i="2"/>
  <c r="L58" i="2" s="1"/>
  <c r="I54" i="2"/>
  <c r="B20" i="2"/>
  <c r="E20" i="2"/>
  <c r="C49" i="2"/>
  <c r="C52" i="2"/>
  <c r="L17" i="2"/>
  <c r="F30" i="2"/>
  <c r="L11" i="2"/>
  <c r="L13" i="2"/>
  <c r="H9" i="2"/>
  <c r="H59" i="11"/>
  <c r="F49" i="11"/>
  <c r="G54" i="11"/>
  <c r="F57" i="11"/>
  <c r="F52" i="11"/>
  <c r="I59" i="7"/>
  <c r="L50" i="7"/>
  <c r="L57" i="7"/>
  <c r="J59" i="7"/>
  <c r="L54" i="7"/>
  <c r="H52" i="7"/>
  <c r="M52" i="7" s="1"/>
  <c r="F56" i="7"/>
  <c r="B59" i="7"/>
  <c r="H49" i="7"/>
  <c r="H53" i="7"/>
  <c r="H54" i="7"/>
  <c r="M54" i="7" s="1"/>
  <c r="L55" i="7"/>
  <c r="C59" i="7"/>
  <c r="L19" i="7"/>
  <c r="F49" i="7"/>
  <c r="F57" i="7"/>
  <c r="D59" i="7"/>
  <c r="F59" i="7" s="1"/>
  <c r="H47" i="7"/>
  <c r="M47" i="7" s="1"/>
  <c r="F48" i="7"/>
  <c r="L52" i="7"/>
  <c r="H59" i="7"/>
  <c r="M59" i="7" s="1"/>
  <c r="L59" i="7"/>
  <c r="E59" i="7"/>
  <c r="G59" i="7" s="1"/>
  <c r="F51" i="7"/>
  <c r="F54" i="7"/>
  <c r="L47" i="7"/>
  <c r="L58" i="7"/>
  <c r="F47" i="7"/>
  <c r="F55" i="7"/>
  <c r="L48" i="10"/>
  <c r="L57" i="10"/>
  <c r="J59" i="10"/>
  <c r="L52" i="10"/>
  <c r="I59" i="10"/>
  <c r="H48" i="10"/>
  <c r="M48" i="10" s="1"/>
  <c r="F51" i="10"/>
  <c r="H47" i="10"/>
  <c r="M47" i="10" s="1"/>
  <c r="G48" i="10"/>
  <c r="L50" i="10"/>
  <c r="F55" i="10"/>
  <c r="F56" i="10"/>
  <c r="H58" i="10"/>
  <c r="M58" i="10" s="1"/>
  <c r="F53" i="10"/>
  <c r="H55" i="10"/>
  <c r="M55" i="10" s="1"/>
  <c r="L58" i="10"/>
  <c r="G19" i="10"/>
  <c r="H54" i="10"/>
  <c r="M54" i="10" s="1"/>
  <c r="L55" i="10"/>
  <c r="H19" i="10"/>
  <c r="M19" i="10" s="1"/>
  <c r="H52" i="10"/>
  <c r="M52" i="10" s="1"/>
  <c r="H53" i="10"/>
  <c r="M53" i="10" s="1"/>
  <c r="L54" i="10"/>
  <c r="E59" i="10"/>
  <c r="G59" i="10" s="1"/>
  <c r="G51" i="10"/>
  <c r="F54" i="10"/>
  <c r="L47" i="10"/>
  <c r="F49" i="10"/>
  <c r="F57" i="10"/>
  <c r="F52" i="10"/>
  <c r="F19" i="10"/>
  <c r="F47" i="10"/>
  <c r="G47" i="10"/>
  <c r="G55" i="10"/>
  <c r="L57" i="8"/>
  <c r="I59" i="8"/>
  <c r="L52" i="8"/>
  <c r="J59" i="8"/>
  <c r="D59" i="8"/>
  <c r="F59" i="8" s="1"/>
  <c r="H47" i="8"/>
  <c r="M47" i="8" s="1"/>
  <c r="G48" i="8"/>
  <c r="H55" i="8"/>
  <c r="M55" i="8" s="1"/>
  <c r="F56" i="8"/>
  <c r="H58" i="8"/>
  <c r="M58" i="8" s="1"/>
  <c r="H19" i="8"/>
  <c r="M19" i="8" s="1"/>
  <c r="H50" i="8"/>
  <c r="M50" i="8" s="1"/>
  <c r="L19" i="8"/>
  <c r="L48" i="8"/>
  <c r="F53" i="8"/>
  <c r="G55" i="8"/>
  <c r="L58" i="8"/>
  <c r="H54" i="8"/>
  <c r="M54" i="8" s="1"/>
  <c r="L55" i="8"/>
  <c r="H52" i="8"/>
  <c r="M52" i="8" s="1"/>
  <c r="F19" i="8"/>
  <c r="H53" i="8"/>
  <c r="M53" i="8" s="1"/>
  <c r="L54" i="8"/>
  <c r="H49" i="8"/>
  <c r="E59" i="8"/>
  <c r="L47" i="8"/>
  <c r="G51" i="8"/>
  <c r="F54" i="8"/>
  <c r="F49" i="8"/>
  <c r="H51" i="8"/>
  <c r="M51" i="8" s="1"/>
  <c r="F57" i="8"/>
  <c r="F52" i="8"/>
  <c r="F47" i="8"/>
  <c r="F55" i="8"/>
  <c r="G19" i="8"/>
  <c r="G47" i="8"/>
  <c r="H20" i="2" l="1"/>
  <c r="M20" i="2" s="1"/>
  <c r="L56" i="2"/>
  <c r="F20" i="2"/>
  <c r="L57" i="2"/>
  <c r="L59" i="10"/>
  <c r="G59" i="8"/>
  <c r="L61" i="2"/>
  <c r="L54" i="2"/>
  <c r="L59" i="8"/>
  <c r="H59" i="10"/>
  <c r="M59" i="10" s="1"/>
  <c r="F59" i="10"/>
  <c r="H51" i="2"/>
  <c r="M51" i="2" s="1"/>
  <c r="G20" i="2"/>
  <c r="H59" i="8"/>
  <c r="M59" i="8" s="1"/>
  <c r="A42" i="6" l="1"/>
  <c r="A22" i="6"/>
  <c r="A2" i="6"/>
  <c r="J58" i="6"/>
  <c r="I58" i="6"/>
  <c r="E58" i="6"/>
  <c r="D58" i="6"/>
  <c r="C58" i="6"/>
  <c r="B58" i="6"/>
  <c r="J57" i="6"/>
  <c r="I57" i="6"/>
  <c r="E57" i="6"/>
  <c r="D57" i="6"/>
  <c r="C57" i="6"/>
  <c r="B57" i="6"/>
  <c r="J56" i="6"/>
  <c r="I56" i="6"/>
  <c r="L56" i="6" s="1"/>
  <c r="E56" i="6"/>
  <c r="G56" i="6" s="1"/>
  <c r="D56" i="6"/>
  <c r="C56" i="6"/>
  <c r="B56" i="6"/>
  <c r="J55" i="6"/>
  <c r="I55" i="6"/>
  <c r="E55" i="6"/>
  <c r="D55" i="6"/>
  <c r="C55" i="6"/>
  <c r="B55" i="6"/>
  <c r="J54" i="6"/>
  <c r="I54" i="6"/>
  <c r="E54" i="6"/>
  <c r="G54" i="6" s="1"/>
  <c r="D54" i="6"/>
  <c r="C54" i="6"/>
  <c r="B54" i="6"/>
  <c r="M53" i="6"/>
  <c r="J53" i="6"/>
  <c r="I53" i="6"/>
  <c r="L53" i="6" s="1"/>
  <c r="E53" i="6"/>
  <c r="G53" i="6" s="1"/>
  <c r="D53" i="6"/>
  <c r="F53" i="6" s="1"/>
  <c r="C53" i="6"/>
  <c r="B53" i="6"/>
  <c r="J52" i="6"/>
  <c r="I52" i="6"/>
  <c r="E52" i="6"/>
  <c r="G52" i="6" s="1"/>
  <c r="D52" i="6"/>
  <c r="C52" i="6"/>
  <c r="B52" i="6"/>
  <c r="J51" i="6"/>
  <c r="I51" i="6"/>
  <c r="E51" i="6"/>
  <c r="G51" i="6" s="1"/>
  <c r="D51" i="6"/>
  <c r="C51" i="6"/>
  <c r="B51" i="6"/>
  <c r="J50" i="6"/>
  <c r="I50" i="6"/>
  <c r="E50" i="6"/>
  <c r="G50" i="6" s="1"/>
  <c r="D50" i="6"/>
  <c r="C50" i="6"/>
  <c r="B50" i="6"/>
  <c r="J49" i="6"/>
  <c r="I49" i="6"/>
  <c r="L49" i="6" s="1"/>
  <c r="E49" i="6"/>
  <c r="G49" i="6" s="1"/>
  <c r="D49" i="6"/>
  <c r="C49" i="6"/>
  <c r="B49" i="6"/>
  <c r="J48" i="6"/>
  <c r="I48" i="6"/>
  <c r="E48" i="6"/>
  <c r="G48" i="6" s="1"/>
  <c r="D48" i="6"/>
  <c r="C48" i="6"/>
  <c r="B48" i="6"/>
  <c r="J47" i="6"/>
  <c r="I47" i="6"/>
  <c r="E47" i="6"/>
  <c r="D47" i="6"/>
  <c r="C47" i="6"/>
  <c r="B47" i="6"/>
  <c r="I44" i="6"/>
  <c r="F44" i="6"/>
  <c r="J39" i="6"/>
  <c r="I39" i="6"/>
  <c r="E39" i="6"/>
  <c r="D39" i="6"/>
  <c r="C39" i="6"/>
  <c r="B39" i="6"/>
  <c r="L38" i="6"/>
  <c r="H38" i="6"/>
  <c r="M38" i="6" s="1"/>
  <c r="G38" i="6"/>
  <c r="F38" i="6"/>
  <c r="L37" i="6"/>
  <c r="H37" i="6"/>
  <c r="M37" i="6" s="1"/>
  <c r="G37" i="6"/>
  <c r="F37" i="6"/>
  <c r="M36" i="6"/>
  <c r="L36" i="6"/>
  <c r="H36" i="6"/>
  <c r="G36" i="6"/>
  <c r="F36" i="6"/>
  <c r="L35" i="6"/>
  <c r="H35" i="6"/>
  <c r="M35" i="6" s="1"/>
  <c r="G35" i="6"/>
  <c r="F35" i="6"/>
  <c r="M34" i="6"/>
  <c r="L34" i="6"/>
  <c r="H34" i="6"/>
  <c r="G34" i="6"/>
  <c r="F34" i="6"/>
  <c r="M33" i="6"/>
  <c r="L33" i="6"/>
  <c r="H33" i="6"/>
  <c r="G33" i="6"/>
  <c r="F33" i="6"/>
  <c r="M32" i="6"/>
  <c r="L32" i="6"/>
  <c r="H32" i="6"/>
  <c r="G32" i="6"/>
  <c r="F32" i="6"/>
  <c r="M31" i="6"/>
  <c r="L31" i="6"/>
  <c r="H31" i="6"/>
  <c r="G31" i="6"/>
  <c r="F31" i="6"/>
  <c r="L30" i="6"/>
  <c r="H30" i="6"/>
  <c r="M30" i="6" s="1"/>
  <c r="G30" i="6"/>
  <c r="F30" i="6"/>
  <c r="M29" i="6"/>
  <c r="L29" i="6"/>
  <c r="H29" i="6"/>
  <c r="G29" i="6"/>
  <c r="F29" i="6"/>
  <c r="L28" i="6"/>
  <c r="H28" i="6"/>
  <c r="M28" i="6" s="1"/>
  <c r="G28" i="6"/>
  <c r="F28" i="6"/>
  <c r="M27" i="6"/>
  <c r="L27" i="6"/>
  <c r="H27" i="6"/>
  <c r="G27" i="6"/>
  <c r="F27" i="6"/>
  <c r="I24" i="6"/>
  <c r="F24" i="6"/>
  <c r="J19" i="6"/>
  <c r="I19" i="6"/>
  <c r="E19" i="6"/>
  <c r="D19" i="6"/>
  <c r="C19" i="6"/>
  <c r="B19" i="6"/>
  <c r="L18" i="6"/>
  <c r="H18" i="6"/>
  <c r="M18" i="6" s="1"/>
  <c r="G18" i="6"/>
  <c r="F18" i="6"/>
  <c r="L17" i="6"/>
  <c r="H17" i="6"/>
  <c r="M17" i="6" s="1"/>
  <c r="G17" i="6"/>
  <c r="F17" i="6"/>
  <c r="M16" i="6"/>
  <c r="L16" i="6"/>
  <c r="H16" i="6"/>
  <c r="G16" i="6"/>
  <c r="F16" i="6"/>
  <c r="L15" i="6"/>
  <c r="H15" i="6"/>
  <c r="M15" i="6" s="1"/>
  <c r="G15" i="6"/>
  <c r="F15" i="6"/>
  <c r="M14" i="6"/>
  <c r="L14" i="6"/>
  <c r="H14" i="6"/>
  <c r="G14" i="6"/>
  <c r="F14" i="6"/>
  <c r="M13" i="6"/>
  <c r="L13" i="6"/>
  <c r="H13" i="6"/>
  <c r="G13" i="6"/>
  <c r="F13" i="6"/>
  <c r="L12" i="6"/>
  <c r="H12" i="6"/>
  <c r="M12" i="6" s="1"/>
  <c r="G12" i="6"/>
  <c r="F12" i="6"/>
  <c r="L11" i="6"/>
  <c r="H11" i="6"/>
  <c r="M11" i="6" s="1"/>
  <c r="G11" i="6"/>
  <c r="F11" i="6"/>
  <c r="L10" i="6"/>
  <c r="H10" i="6"/>
  <c r="M10" i="6" s="1"/>
  <c r="G10" i="6"/>
  <c r="F10" i="6"/>
  <c r="M9" i="6"/>
  <c r="L9" i="6"/>
  <c r="H9" i="6"/>
  <c r="G9" i="6"/>
  <c r="F9" i="6"/>
  <c r="L8" i="6"/>
  <c r="H8" i="6"/>
  <c r="M8" i="6" s="1"/>
  <c r="G8" i="6"/>
  <c r="F8" i="6"/>
  <c r="L7" i="6"/>
  <c r="H7" i="6"/>
  <c r="M7" i="6" s="1"/>
  <c r="G7" i="6"/>
  <c r="F7" i="6"/>
  <c r="I4" i="6"/>
  <c r="F4" i="6"/>
  <c r="A42" i="5"/>
  <c r="A22" i="5"/>
  <c r="A2" i="5"/>
  <c r="E58" i="5"/>
  <c r="D58" i="5"/>
  <c r="C58" i="5"/>
  <c r="B58" i="5"/>
  <c r="E57" i="5"/>
  <c r="D57" i="5"/>
  <c r="C57" i="5"/>
  <c r="B57" i="5"/>
  <c r="E56" i="5"/>
  <c r="G56" i="5" s="1"/>
  <c r="D56" i="5"/>
  <c r="C56" i="5"/>
  <c r="B56" i="5"/>
  <c r="L56" i="5" s="1"/>
  <c r="E55" i="5"/>
  <c r="D55" i="5"/>
  <c r="C55" i="5"/>
  <c r="B55" i="5"/>
  <c r="E54" i="5"/>
  <c r="G54" i="5" s="1"/>
  <c r="D54" i="5"/>
  <c r="C54" i="5"/>
  <c r="B54" i="5"/>
  <c r="M53" i="5"/>
  <c r="L53" i="5"/>
  <c r="E53" i="5"/>
  <c r="G53" i="5" s="1"/>
  <c r="D53" i="5"/>
  <c r="F53" i="5" s="1"/>
  <c r="C53" i="5"/>
  <c r="B53" i="5"/>
  <c r="E52" i="5"/>
  <c r="G52" i="5" s="1"/>
  <c r="D52" i="5"/>
  <c r="C52" i="5"/>
  <c r="B52" i="5"/>
  <c r="E51" i="5"/>
  <c r="G51" i="5" s="1"/>
  <c r="D51" i="5"/>
  <c r="C51" i="5"/>
  <c r="B51" i="5"/>
  <c r="E50" i="5"/>
  <c r="G50" i="5" s="1"/>
  <c r="D50" i="5"/>
  <c r="F50" i="5" s="1"/>
  <c r="C50" i="5"/>
  <c r="B50" i="5"/>
  <c r="M49" i="5"/>
  <c r="L49" i="5"/>
  <c r="E49" i="5"/>
  <c r="G49" i="5" s="1"/>
  <c r="D49" i="5"/>
  <c r="C49" i="5"/>
  <c r="B49" i="5"/>
  <c r="E48" i="5"/>
  <c r="G48" i="5" s="1"/>
  <c r="D48" i="5"/>
  <c r="C48" i="5"/>
  <c r="B48" i="5"/>
  <c r="E47" i="5"/>
  <c r="D47" i="5"/>
  <c r="C47" i="5"/>
  <c r="B47" i="5"/>
  <c r="I44" i="5"/>
  <c r="F44" i="5"/>
  <c r="J39" i="5"/>
  <c r="I39" i="5"/>
  <c r="E39" i="5"/>
  <c r="D39" i="5"/>
  <c r="C39" i="5"/>
  <c r="B39" i="5"/>
  <c r="L38" i="5"/>
  <c r="H38" i="5"/>
  <c r="M38" i="5" s="1"/>
  <c r="G38" i="5"/>
  <c r="F38" i="5"/>
  <c r="L37" i="5"/>
  <c r="H37" i="5"/>
  <c r="M37" i="5" s="1"/>
  <c r="G37" i="5"/>
  <c r="F37" i="5"/>
  <c r="L36" i="5"/>
  <c r="H36" i="5"/>
  <c r="M36" i="5" s="1"/>
  <c r="G36" i="5"/>
  <c r="F36" i="5"/>
  <c r="L35" i="5"/>
  <c r="H35" i="5"/>
  <c r="M35" i="5" s="1"/>
  <c r="G35" i="5"/>
  <c r="F35" i="5"/>
  <c r="L34" i="5"/>
  <c r="H34" i="5"/>
  <c r="M34" i="5" s="1"/>
  <c r="G34" i="5"/>
  <c r="F34" i="5"/>
  <c r="M33" i="5"/>
  <c r="L33" i="5"/>
  <c r="H33" i="5"/>
  <c r="G33" i="5"/>
  <c r="F33" i="5"/>
  <c r="L32" i="5"/>
  <c r="H32" i="5"/>
  <c r="M32" i="5" s="1"/>
  <c r="G32" i="5"/>
  <c r="F32" i="5"/>
  <c r="M31" i="5"/>
  <c r="L31" i="5"/>
  <c r="H31" i="5"/>
  <c r="G31" i="5"/>
  <c r="F31" i="5"/>
  <c r="L30" i="5"/>
  <c r="H30" i="5"/>
  <c r="M30" i="5" s="1"/>
  <c r="G30" i="5"/>
  <c r="F30" i="5"/>
  <c r="M29" i="5"/>
  <c r="L29" i="5"/>
  <c r="H29" i="5"/>
  <c r="G29" i="5"/>
  <c r="F29" i="5"/>
  <c r="L28" i="5"/>
  <c r="H28" i="5"/>
  <c r="M28" i="5" s="1"/>
  <c r="G28" i="5"/>
  <c r="F28" i="5"/>
  <c r="L27" i="5"/>
  <c r="H27" i="5"/>
  <c r="M27" i="5" s="1"/>
  <c r="G27" i="5"/>
  <c r="F27" i="5"/>
  <c r="I24" i="5"/>
  <c r="F24" i="5"/>
  <c r="J19" i="5"/>
  <c r="I19" i="5"/>
  <c r="E19" i="5"/>
  <c r="D19" i="5"/>
  <c r="C19" i="5"/>
  <c r="B19" i="5"/>
  <c r="L18" i="5"/>
  <c r="H18" i="5"/>
  <c r="M18" i="5" s="1"/>
  <c r="G18" i="5"/>
  <c r="F18" i="5"/>
  <c r="L17" i="5"/>
  <c r="H17" i="5"/>
  <c r="M17" i="5" s="1"/>
  <c r="G17" i="5"/>
  <c r="F17" i="5"/>
  <c r="L16" i="5"/>
  <c r="H16" i="5"/>
  <c r="M16" i="5" s="1"/>
  <c r="G16" i="5"/>
  <c r="F16" i="5"/>
  <c r="L15" i="5"/>
  <c r="H15" i="5"/>
  <c r="M15" i="5" s="1"/>
  <c r="G15" i="5"/>
  <c r="F15" i="5"/>
  <c r="L14" i="5"/>
  <c r="H14" i="5"/>
  <c r="M14" i="5" s="1"/>
  <c r="G14" i="5"/>
  <c r="F14" i="5"/>
  <c r="M13" i="5"/>
  <c r="L13" i="5"/>
  <c r="H13" i="5"/>
  <c r="G13" i="5"/>
  <c r="F13" i="5"/>
  <c r="L12" i="5"/>
  <c r="H12" i="5"/>
  <c r="M12" i="5" s="1"/>
  <c r="G12" i="5"/>
  <c r="F12" i="5"/>
  <c r="L11" i="5"/>
  <c r="H11" i="5"/>
  <c r="M11" i="5" s="1"/>
  <c r="G11" i="5"/>
  <c r="F11" i="5"/>
  <c r="L10" i="5"/>
  <c r="H10" i="5"/>
  <c r="M10" i="5" s="1"/>
  <c r="G10" i="5"/>
  <c r="F10" i="5"/>
  <c r="M9" i="5"/>
  <c r="L9" i="5"/>
  <c r="H9" i="5"/>
  <c r="G9" i="5"/>
  <c r="F9" i="5"/>
  <c r="L8" i="5"/>
  <c r="H8" i="5"/>
  <c r="M8" i="5" s="1"/>
  <c r="G8" i="5"/>
  <c r="F8" i="5"/>
  <c r="M7" i="5"/>
  <c r="L7" i="5"/>
  <c r="H7" i="5"/>
  <c r="G7" i="5"/>
  <c r="F7" i="5"/>
  <c r="I4" i="5"/>
  <c r="F4" i="5"/>
  <c r="A42" i="4"/>
  <c r="A22" i="4"/>
  <c r="A2" i="4"/>
  <c r="J58" i="4"/>
  <c r="I58" i="4"/>
  <c r="E58" i="4"/>
  <c r="G58" i="4" s="1"/>
  <c r="D58" i="4"/>
  <c r="C58" i="4"/>
  <c r="B58" i="4"/>
  <c r="J57" i="4"/>
  <c r="I57" i="4"/>
  <c r="E57" i="4"/>
  <c r="D57" i="4"/>
  <c r="C57" i="4"/>
  <c r="B57" i="4"/>
  <c r="J56" i="4"/>
  <c r="I56" i="4"/>
  <c r="E56" i="4"/>
  <c r="D56" i="4"/>
  <c r="C56" i="4"/>
  <c r="B56" i="4"/>
  <c r="J55" i="4"/>
  <c r="I55" i="4"/>
  <c r="E55" i="4"/>
  <c r="D55" i="4"/>
  <c r="C55" i="4"/>
  <c r="B55" i="4"/>
  <c r="J54" i="4"/>
  <c r="I54" i="4"/>
  <c r="E54" i="4"/>
  <c r="D54" i="4"/>
  <c r="C54" i="4"/>
  <c r="B54" i="4"/>
  <c r="J53" i="4"/>
  <c r="I53" i="4"/>
  <c r="L53" i="4" s="1"/>
  <c r="E53" i="4"/>
  <c r="D53" i="4"/>
  <c r="F53" i="4" s="1"/>
  <c r="C53" i="4"/>
  <c r="B53" i="4"/>
  <c r="J52" i="4"/>
  <c r="I52" i="4"/>
  <c r="L52" i="4" s="1"/>
  <c r="E52" i="4"/>
  <c r="G52" i="4" s="1"/>
  <c r="D52" i="4"/>
  <c r="C52" i="4"/>
  <c r="B52" i="4"/>
  <c r="J51" i="4"/>
  <c r="I51" i="4"/>
  <c r="E51" i="4"/>
  <c r="G51" i="4" s="1"/>
  <c r="D51" i="4"/>
  <c r="C51" i="4"/>
  <c r="B51" i="4"/>
  <c r="J50" i="4"/>
  <c r="I50" i="4"/>
  <c r="E50" i="4"/>
  <c r="G50" i="4" s="1"/>
  <c r="D50" i="4"/>
  <c r="F50" i="4" s="1"/>
  <c r="C50" i="4"/>
  <c r="B50" i="4"/>
  <c r="M49" i="4"/>
  <c r="J49" i="4"/>
  <c r="I49" i="4"/>
  <c r="L49" i="4" s="1"/>
  <c r="E49" i="4"/>
  <c r="G49" i="4" s="1"/>
  <c r="D49" i="4"/>
  <c r="C49" i="4"/>
  <c r="B49" i="4"/>
  <c r="J48" i="4"/>
  <c r="I48" i="4"/>
  <c r="E48" i="4"/>
  <c r="D48" i="4"/>
  <c r="C48" i="4"/>
  <c r="B48" i="4"/>
  <c r="J47" i="4"/>
  <c r="I47" i="4"/>
  <c r="E47" i="4"/>
  <c r="G47" i="4" s="1"/>
  <c r="D47" i="4"/>
  <c r="C47" i="4"/>
  <c r="B47" i="4"/>
  <c r="I44" i="4"/>
  <c r="F44" i="4"/>
  <c r="J39" i="4"/>
  <c r="I39" i="4"/>
  <c r="E39" i="4"/>
  <c r="D39" i="4"/>
  <c r="C39" i="4"/>
  <c r="B39" i="4"/>
  <c r="L38" i="4"/>
  <c r="H38" i="4"/>
  <c r="M38" i="4" s="1"/>
  <c r="G38" i="4"/>
  <c r="F38" i="4"/>
  <c r="L37" i="4"/>
  <c r="H37" i="4"/>
  <c r="M37" i="4" s="1"/>
  <c r="G37" i="4"/>
  <c r="F37" i="4"/>
  <c r="L36" i="4"/>
  <c r="H36" i="4"/>
  <c r="M36" i="4" s="1"/>
  <c r="G36" i="4"/>
  <c r="F36" i="4"/>
  <c r="L35" i="4"/>
  <c r="H35" i="4"/>
  <c r="M35" i="4" s="1"/>
  <c r="G35" i="4"/>
  <c r="F35" i="4"/>
  <c r="L34" i="4"/>
  <c r="H34" i="4"/>
  <c r="M34" i="4" s="1"/>
  <c r="G34" i="4"/>
  <c r="F34" i="4"/>
  <c r="M33" i="4"/>
  <c r="L33" i="4"/>
  <c r="H33" i="4"/>
  <c r="G33" i="4"/>
  <c r="F33" i="4"/>
  <c r="L32" i="4"/>
  <c r="H32" i="4"/>
  <c r="M32" i="4" s="1"/>
  <c r="G32" i="4"/>
  <c r="F32" i="4"/>
  <c r="L31" i="4"/>
  <c r="H31" i="4"/>
  <c r="M31" i="4" s="1"/>
  <c r="G31" i="4"/>
  <c r="F31" i="4"/>
  <c r="L30" i="4"/>
  <c r="H30" i="4"/>
  <c r="M30" i="4" s="1"/>
  <c r="G30" i="4"/>
  <c r="F30" i="4"/>
  <c r="M29" i="4"/>
  <c r="L29" i="4"/>
  <c r="H29" i="4"/>
  <c r="G29" i="4"/>
  <c r="F29" i="4"/>
  <c r="L28" i="4"/>
  <c r="H28" i="4"/>
  <c r="M28" i="4" s="1"/>
  <c r="G28" i="4"/>
  <c r="F28" i="4"/>
  <c r="L27" i="4"/>
  <c r="H27" i="4"/>
  <c r="M27" i="4" s="1"/>
  <c r="G27" i="4"/>
  <c r="F27" i="4"/>
  <c r="I24" i="4"/>
  <c r="F24" i="4"/>
  <c r="J19" i="4"/>
  <c r="I19" i="4"/>
  <c r="E19" i="4"/>
  <c r="D19" i="4"/>
  <c r="C19" i="4"/>
  <c r="B19" i="4"/>
  <c r="L18" i="4"/>
  <c r="H18" i="4"/>
  <c r="M18" i="4" s="1"/>
  <c r="G18" i="4"/>
  <c r="F18" i="4"/>
  <c r="L17" i="4"/>
  <c r="H17" i="4"/>
  <c r="M17" i="4" s="1"/>
  <c r="G17" i="4"/>
  <c r="F17" i="4"/>
  <c r="L16" i="4"/>
  <c r="H16" i="4"/>
  <c r="M16" i="4" s="1"/>
  <c r="G16" i="4"/>
  <c r="F16" i="4"/>
  <c r="L15" i="4"/>
  <c r="H15" i="4"/>
  <c r="M15" i="4" s="1"/>
  <c r="G15" i="4"/>
  <c r="F15" i="4"/>
  <c r="L14" i="4"/>
  <c r="H14" i="4"/>
  <c r="M14" i="4" s="1"/>
  <c r="G14" i="4"/>
  <c r="F14" i="4"/>
  <c r="M13" i="4"/>
  <c r="L13" i="4"/>
  <c r="H13" i="4"/>
  <c r="G13" i="4"/>
  <c r="F13" i="4"/>
  <c r="L12" i="4"/>
  <c r="H12" i="4"/>
  <c r="M12" i="4" s="1"/>
  <c r="G12" i="4"/>
  <c r="F12" i="4"/>
  <c r="L11" i="4"/>
  <c r="H11" i="4"/>
  <c r="M11" i="4" s="1"/>
  <c r="G11" i="4"/>
  <c r="F11" i="4"/>
  <c r="L10" i="4"/>
  <c r="H10" i="4"/>
  <c r="M10" i="4" s="1"/>
  <c r="G10" i="4"/>
  <c r="F10" i="4"/>
  <c r="M9" i="4"/>
  <c r="L9" i="4"/>
  <c r="H9" i="4"/>
  <c r="G9" i="4"/>
  <c r="F9" i="4"/>
  <c r="L8" i="4"/>
  <c r="H8" i="4"/>
  <c r="M8" i="4" s="1"/>
  <c r="G8" i="4"/>
  <c r="F8" i="4"/>
  <c r="H7" i="4"/>
  <c r="M7" i="4" s="1"/>
  <c r="G7" i="4"/>
  <c r="F7" i="4"/>
  <c r="I4" i="4"/>
  <c r="F4" i="4"/>
  <c r="J58" i="3"/>
  <c r="I58" i="3"/>
  <c r="J57" i="3"/>
  <c r="I57" i="3"/>
  <c r="J56" i="3"/>
  <c r="I56" i="3"/>
  <c r="L56" i="3" s="1"/>
  <c r="J55" i="3"/>
  <c r="I55" i="3"/>
  <c r="J54" i="3"/>
  <c r="I54" i="3"/>
  <c r="J53" i="3"/>
  <c r="I53" i="3"/>
  <c r="L53" i="3" s="1"/>
  <c r="J52" i="3"/>
  <c r="I52" i="3"/>
  <c r="J51" i="3"/>
  <c r="I51" i="3"/>
  <c r="J50" i="3"/>
  <c r="I50" i="3"/>
  <c r="J49" i="3"/>
  <c r="I49" i="3"/>
  <c r="L49" i="3" s="1"/>
  <c r="J48" i="3"/>
  <c r="I48" i="3"/>
  <c r="E57" i="3"/>
  <c r="E58" i="3"/>
  <c r="D58" i="3"/>
  <c r="C58" i="3"/>
  <c r="D57" i="3"/>
  <c r="C57" i="3"/>
  <c r="E56" i="3"/>
  <c r="D56" i="3"/>
  <c r="C56" i="3"/>
  <c r="E55" i="3"/>
  <c r="D55" i="3"/>
  <c r="C55" i="3"/>
  <c r="E54" i="3"/>
  <c r="D54" i="3"/>
  <c r="C54" i="3"/>
  <c r="E53" i="3"/>
  <c r="D53" i="3"/>
  <c r="C53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M53" i="3"/>
  <c r="M49" i="3"/>
  <c r="J47" i="3"/>
  <c r="I47" i="3"/>
  <c r="E47" i="3"/>
  <c r="D47" i="3"/>
  <c r="C47" i="3"/>
  <c r="B47" i="3"/>
  <c r="B58" i="3"/>
  <c r="L58" i="3" s="1"/>
  <c r="B57" i="3"/>
  <c r="B56" i="3"/>
  <c r="B55" i="3"/>
  <c r="B54" i="3"/>
  <c r="L54" i="3" s="1"/>
  <c r="B53" i="3"/>
  <c r="B52" i="3"/>
  <c r="B51" i="3"/>
  <c r="B50" i="3"/>
  <c r="L50" i="3" s="1"/>
  <c r="B49" i="3"/>
  <c r="B48" i="3"/>
  <c r="H27" i="3"/>
  <c r="M27" i="3" s="1"/>
  <c r="L38" i="3"/>
  <c r="L37" i="3"/>
  <c r="M36" i="3"/>
  <c r="L36" i="3"/>
  <c r="L35" i="3"/>
  <c r="L34" i="3"/>
  <c r="M33" i="3"/>
  <c r="L33" i="3"/>
  <c r="L32" i="3"/>
  <c r="L31" i="3"/>
  <c r="L30" i="3"/>
  <c r="M29" i="3"/>
  <c r="L29" i="3"/>
  <c r="L28" i="3"/>
  <c r="L27" i="3"/>
  <c r="H38" i="3"/>
  <c r="M38" i="3" s="1"/>
  <c r="G38" i="3"/>
  <c r="F38" i="3"/>
  <c r="H37" i="3"/>
  <c r="M37" i="3" s="1"/>
  <c r="G37" i="3"/>
  <c r="F37" i="3"/>
  <c r="H36" i="3"/>
  <c r="G36" i="3"/>
  <c r="F36" i="3"/>
  <c r="H35" i="3"/>
  <c r="M35" i="3" s="1"/>
  <c r="G35" i="3"/>
  <c r="F35" i="3"/>
  <c r="H34" i="3"/>
  <c r="M34" i="3" s="1"/>
  <c r="G34" i="3"/>
  <c r="F34" i="3"/>
  <c r="H33" i="3"/>
  <c r="G33" i="3"/>
  <c r="F33" i="3"/>
  <c r="H32" i="3"/>
  <c r="M32" i="3" s="1"/>
  <c r="G32" i="3"/>
  <c r="F32" i="3"/>
  <c r="H31" i="3"/>
  <c r="M31" i="3" s="1"/>
  <c r="G31" i="3"/>
  <c r="F31" i="3"/>
  <c r="H30" i="3"/>
  <c r="M30" i="3" s="1"/>
  <c r="G30" i="3"/>
  <c r="F30" i="3"/>
  <c r="H29" i="3"/>
  <c r="G29" i="3"/>
  <c r="F29" i="3"/>
  <c r="H28" i="3"/>
  <c r="M28" i="3" s="1"/>
  <c r="G28" i="3"/>
  <c r="F28" i="3"/>
  <c r="G27" i="3"/>
  <c r="F27" i="3"/>
  <c r="J19" i="3"/>
  <c r="I19" i="3"/>
  <c r="L19" i="3" s="1"/>
  <c r="F19" i="3"/>
  <c r="E19" i="3"/>
  <c r="G19" i="3" s="1"/>
  <c r="D19" i="3"/>
  <c r="C19" i="3"/>
  <c r="B19" i="3"/>
  <c r="L18" i="3"/>
  <c r="L17" i="3"/>
  <c r="M16" i="3"/>
  <c r="L16" i="3"/>
  <c r="L15" i="3"/>
  <c r="L14" i="3"/>
  <c r="M13" i="3"/>
  <c r="L13" i="3"/>
  <c r="M12" i="3"/>
  <c r="L12" i="3"/>
  <c r="L11" i="3"/>
  <c r="L10" i="3"/>
  <c r="M9" i="3"/>
  <c r="L9" i="3"/>
  <c r="M8" i="3"/>
  <c r="L8" i="3"/>
  <c r="H18" i="3"/>
  <c r="M18" i="3" s="1"/>
  <c r="G18" i="3"/>
  <c r="H17" i="3"/>
  <c r="M17" i="3" s="1"/>
  <c r="G17" i="3"/>
  <c r="H16" i="3"/>
  <c r="G16" i="3"/>
  <c r="H15" i="3"/>
  <c r="M15" i="3" s="1"/>
  <c r="G15" i="3"/>
  <c r="H14" i="3"/>
  <c r="M14" i="3" s="1"/>
  <c r="G14" i="3"/>
  <c r="H13" i="3"/>
  <c r="G13" i="3"/>
  <c r="H12" i="3"/>
  <c r="G12" i="3"/>
  <c r="H11" i="3"/>
  <c r="M11" i="3" s="1"/>
  <c r="G11" i="3"/>
  <c r="H10" i="3"/>
  <c r="M10" i="3" s="1"/>
  <c r="G10" i="3"/>
  <c r="H9" i="3"/>
  <c r="G9" i="3"/>
  <c r="H8" i="3"/>
  <c r="G8" i="3"/>
  <c r="F18" i="3"/>
  <c r="F17" i="3"/>
  <c r="F16" i="3"/>
  <c r="F15" i="3"/>
  <c r="F14" i="3"/>
  <c r="F13" i="3"/>
  <c r="F12" i="3"/>
  <c r="F11" i="3"/>
  <c r="F10" i="3"/>
  <c r="F9" i="3"/>
  <c r="F8" i="3"/>
  <c r="L7" i="3"/>
  <c r="H7" i="3"/>
  <c r="G7" i="3"/>
  <c r="F7" i="3"/>
  <c r="H19" i="3" l="1"/>
  <c r="M19" i="3" s="1"/>
  <c r="J59" i="3"/>
  <c r="L57" i="3"/>
  <c r="L51" i="4"/>
  <c r="L39" i="6"/>
  <c r="I59" i="3"/>
  <c r="L50" i="4"/>
  <c r="L52" i="3"/>
  <c r="G39" i="5"/>
  <c r="G54" i="4"/>
  <c r="F39" i="6"/>
  <c r="F39" i="5"/>
  <c r="H52" i="4"/>
  <c r="M52" i="4" s="1"/>
  <c r="G39" i="4"/>
  <c r="H53" i="4"/>
  <c r="M53" i="4" s="1"/>
  <c r="G58" i="5"/>
  <c r="H39" i="5"/>
  <c r="M39" i="5" s="1"/>
  <c r="H39" i="6"/>
  <c r="M39" i="6" s="1"/>
  <c r="F48" i="4"/>
  <c r="F39" i="4"/>
  <c r="L39" i="5"/>
  <c r="H58" i="5"/>
  <c r="M58" i="5" s="1"/>
  <c r="L39" i="4"/>
  <c r="H57" i="4"/>
  <c r="M57" i="4" s="1"/>
  <c r="H39" i="4"/>
  <c r="M39" i="4" s="1"/>
  <c r="F56" i="4"/>
  <c r="B59" i="4"/>
  <c r="H51" i="4"/>
  <c r="M51" i="4" s="1"/>
  <c r="L56" i="4"/>
  <c r="B59" i="3"/>
  <c r="L59" i="3" s="1"/>
  <c r="L48" i="3"/>
  <c r="L47" i="3"/>
  <c r="L51" i="3"/>
  <c r="L55" i="3"/>
  <c r="H55" i="6"/>
  <c r="M55" i="6" s="1"/>
  <c r="L55" i="6"/>
  <c r="G58" i="6"/>
  <c r="H57" i="6"/>
  <c r="M57" i="6" s="1"/>
  <c r="I59" i="6"/>
  <c r="L54" i="6"/>
  <c r="J59" i="6"/>
  <c r="L57" i="6"/>
  <c r="H50" i="6"/>
  <c r="M50" i="6" s="1"/>
  <c r="L51" i="6"/>
  <c r="G55" i="6"/>
  <c r="H49" i="6"/>
  <c r="M49" i="6" s="1"/>
  <c r="H58" i="6"/>
  <c r="M58" i="6" s="1"/>
  <c r="L58" i="6"/>
  <c r="F19" i="6"/>
  <c r="H19" i="6"/>
  <c r="M19" i="6" s="1"/>
  <c r="G19" i="6"/>
  <c r="D59" i="6"/>
  <c r="L19" i="6"/>
  <c r="H51" i="6"/>
  <c r="M51" i="6" s="1"/>
  <c r="L52" i="6"/>
  <c r="G57" i="6"/>
  <c r="F58" i="6"/>
  <c r="B59" i="6"/>
  <c r="C59" i="6"/>
  <c r="H48" i="6"/>
  <c r="M48" i="6" s="1"/>
  <c r="F50" i="6"/>
  <c r="H56" i="6"/>
  <c r="M56" i="6" s="1"/>
  <c r="L48" i="6"/>
  <c r="L50" i="6"/>
  <c r="H47" i="6"/>
  <c r="M47" i="6" s="1"/>
  <c r="G47" i="6"/>
  <c r="H52" i="6"/>
  <c r="M52" i="6" s="1"/>
  <c r="H54" i="6"/>
  <c r="M54" i="6" s="1"/>
  <c r="G39" i="6"/>
  <c r="F56" i="6"/>
  <c r="E59" i="6"/>
  <c r="F51" i="6"/>
  <c r="H53" i="6"/>
  <c r="F48" i="6"/>
  <c r="L47" i="6"/>
  <c r="F54" i="6"/>
  <c r="F49" i="6"/>
  <c r="F57" i="6"/>
  <c r="F52" i="6"/>
  <c r="F47" i="6"/>
  <c r="F55" i="6"/>
  <c r="H49" i="5"/>
  <c r="G55" i="5"/>
  <c r="H56" i="5"/>
  <c r="M56" i="5" s="1"/>
  <c r="B59" i="5"/>
  <c r="H53" i="5"/>
  <c r="C59" i="5"/>
  <c r="H52" i="5"/>
  <c r="M52" i="5" s="1"/>
  <c r="H57" i="5"/>
  <c r="M57" i="5" s="1"/>
  <c r="G57" i="5"/>
  <c r="H50" i="5"/>
  <c r="M50" i="5" s="1"/>
  <c r="L57" i="5"/>
  <c r="L54" i="5"/>
  <c r="H48" i="5"/>
  <c r="M48" i="5" s="1"/>
  <c r="F56" i="5"/>
  <c r="D59" i="5"/>
  <c r="H51" i="5"/>
  <c r="M51" i="5" s="1"/>
  <c r="L52" i="5"/>
  <c r="F58" i="5"/>
  <c r="H55" i="5"/>
  <c r="M55" i="5" s="1"/>
  <c r="L58" i="5"/>
  <c r="F19" i="5"/>
  <c r="F48" i="5"/>
  <c r="H19" i="5"/>
  <c r="M19" i="5" s="1"/>
  <c r="H47" i="5"/>
  <c r="M47" i="5" s="1"/>
  <c r="L50" i="5"/>
  <c r="L51" i="5"/>
  <c r="L19" i="5"/>
  <c r="L48" i="5"/>
  <c r="H54" i="5"/>
  <c r="M54" i="5" s="1"/>
  <c r="L55" i="5"/>
  <c r="E59" i="5"/>
  <c r="F51" i="5"/>
  <c r="L47" i="5"/>
  <c r="F54" i="5"/>
  <c r="F49" i="5"/>
  <c r="F57" i="5"/>
  <c r="F52" i="5"/>
  <c r="F47" i="5"/>
  <c r="F55" i="5"/>
  <c r="G19" i="5"/>
  <c r="G47" i="5"/>
  <c r="L57" i="4"/>
  <c r="I59" i="4"/>
  <c r="J59" i="4"/>
  <c r="L54" i="4"/>
  <c r="H19" i="4"/>
  <c r="M19" i="4" s="1"/>
  <c r="H49" i="4"/>
  <c r="G53" i="4"/>
  <c r="F58" i="4"/>
  <c r="F19" i="4"/>
  <c r="H48" i="4"/>
  <c r="M48" i="4" s="1"/>
  <c r="F49" i="4"/>
  <c r="G57" i="4"/>
  <c r="H58" i="4"/>
  <c r="M58" i="4" s="1"/>
  <c r="H47" i="4"/>
  <c r="M47" i="4" s="1"/>
  <c r="L19" i="4"/>
  <c r="D59" i="4"/>
  <c r="H56" i="4"/>
  <c r="M56" i="4" s="1"/>
  <c r="L58" i="4"/>
  <c r="L48" i="4"/>
  <c r="H50" i="4"/>
  <c r="M50" i="4" s="1"/>
  <c r="H55" i="4"/>
  <c r="M55" i="4" s="1"/>
  <c r="G19" i="4"/>
  <c r="G55" i="4"/>
  <c r="H54" i="4"/>
  <c r="M54" i="4" s="1"/>
  <c r="L55" i="4"/>
  <c r="F57" i="4"/>
  <c r="E59" i="4"/>
  <c r="G48" i="4"/>
  <c r="F51" i="4"/>
  <c r="G56" i="4"/>
  <c r="L47" i="4"/>
  <c r="F54" i="4"/>
  <c r="F52" i="4"/>
  <c r="F47" i="4"/>
  <c r="F55" i="4"/>
  <c r="C59" i="4"/>
  <c r="G59" i="6" l="1"/>
  <c r="L59" i="4"/>
  <c r="F59" i="4"/>
  <c r="G59" i="5"/>
  <c r="F59" i="6"/>
  <c r="L59" i="6"/>
  <c r="H59" i="6"/>
  <c r="M59" i="6" s="1"/>
  <c r="L59" i="5"/>
  <c r="F59" i="5"/>
  <c r="H59" i="5"/>
  <c r="M59" i="5" s="1"/>
  <c r="G59" i="4"/>
  <c r="H59" i="4"/>
  <c r="M59" i="4" s="1"/>
  <c r="J39" i="3" l="1"/>
  <c r="I39" i="3"/>
  <c r="F4" i="2" l="1"/>
  <c r="F28" i="2" l="1"/>
  <c r="I20" i="2" l="1"/>
  <c r="L20" i="2" s="1"/>
  <c r="I41" i="2" l="1"/>
  <c r="G37" i="2" l="1"/>
  <c r="F37" i="2"/>
  <c r="F36" i="2" l="1"/>
  <c r="F38" i="2" l="1"/>
  <c r="F59" i="2"/>
  <c r="F56" i="3"/>
  <c r="G57" i="3" l="1"/>
  <c r="F57" i="3"/>
  <c r="H57" i="3"/>
  <c r="M57" i="3" s="1"/>
  <c r="H56" i="3"/>
  <c r="M56" i="3" s="1"/>
  <c r="C59" i="3" l="1"/>
  <c r="H47" i="3" l="1"/>
  <c r="M47" i="3" s="1"/>
  <c r="F47" i="3"/>
  <c r="E59" i="3"/>
  <c r="H52" i="3"/>
  <c r="M52" i="3" s="1"/>
  <c r="D59" i="3"/>
  <c r="F52" i="3"/>
  <c r="F18" i="2" l="1"/>
  <c r="H16" i="2" l="1"/>
  <c r="M16" i="2" s="1"/>
  <c r="F16" i="2"/>
  <c r="G53" i="3"/>
  <c r="I62" i="2" l="1"/>
  <c r="J41" i="2"/>
  <c r="I24" i="3" l="1"/>
  <c r="F24" i="3"/>
  <c r="I46" i="2"/>
  <c r="F46" i="2"/>
  <c r="I44" i="3"/>
  <c r="F44" i="3"/>
  <c r="I25" i="2"/>
  <c r="F25" i="2"/>
  <c r="I4" i="2"/>
  <c r="F4" i="3"/>
  <c r="I4" i="3" l="1"/>
  <c r="G8" i="2" l="1"/>
  <c r="J20" i="2" l="1"/>
  <c r="J62" i="2"/>
  <c r="F8" i="2"/>
  <c r="H8" i="2"/>
  <c r="M8" i="2" s="1"/>
  <c r="A2" i="3" l="1"/>
  <c r="G16" i="2" l="1"/>
  <c r="G31" i="2" l="1"/>
  <c r="G32" i="2"/>
  <c r="G40" i="2"/>
  <c r="G47" i="3"/>
  <c r="G49" i="3"/>
  <c r="G50" i="3"/>
  <c r="G52" i="3"/>
  <c r="G54" i="3"/>
  <c r="G55" i="3"/>
  <c r="G56" i="3"/>
  <c r="A42" i="3"/>
  <c r="A22" i="3"/>
  <c r="G48" i="3"/>
  <c r="G58" i="3"/>
  <c r="E39" i="3"/>
  <c r="C39" i="3"/>
  <c r="D39" i="3"/>
  <c r="B39" i="3"/>
  <c r="L39" i="3" s="1"/>
  <c r="M7" i="3"/>
  <c r="A44" i="2"/>
  <c r="A23" i="2"/>
  <c r="A2" i="2"/>
  <c r="L7" i="2" l="1"/>
  <c r="C41" i="2"/>
  <c r="B41" i="2"/>
  <c r="L41" i="2" s="1"/>
  <c r="F35" i="2"/>
  <c r="H40" i="2"/>
  <c r="M40" i="2" s="1"/>
  <c r="F40" i="2"/>
  <c r="G19" i="2"/>
  <c r="G10" i="2"/>
  <c r="G52" i="2"/>
  <c r="F51" i="3"/>
  <c r="G13" i="2"/>
  <c r="F49" i="3"/>
  <c r="F39" i="3"/>
  <c r="F54" i="3"/>
  <c r="G39" i="3"/>
  <c r="G17" i="2"/>
  <c r="G51" i="3"/>
  <c r="G35" i="2"/>
  <c r="F48" i="3"/>
  <c r="F50" i="3"/>
  <c r="H55" i="3"/>
  <c r="M55" i="3" s="1"/>
  <c r="H58" i="3"/>
  <c r="M58" i="3" s="1"/>
  <c r="H49" i="3"/>
  <c r="H39" i="3"/>
  <c r="M39" i="3" s="1"/>
  <c r="H51" i="3"/>
  <c r="M51" i="3" s="1"/>
  <c r="G55" i="2"/>
  <c r="F55" i="3"/>
  <c r="F58" i="3"/>
  <c r="H54" i="3"/>
  <c r="M54" i="3" s="1"/>
  <c r="H48" i="3"/>
  <c r="M48" i="3" s="1"/>
  <c r="F53" i="3"/>
  <c r="H39" i="2"/>
  <c r="M39" i="2" s="1"/>
  <c r="H53" i="3"/>
  <c r="H50" i="3"/>
  <c r="M50" i="3" s="1"/>
  <c r="G14" i="2"/>
  <c r="G12" i="2"/>
  <c r="H15" i="2"/>
  <c r="M15" i="2" s="1"/>
  <c r="H7" i="2"/>
  <c r="M7" i="2" s="1"/>
  <c r="G34" i="2"/>
  <c r="F32" i="2"/>
  <c r="F7" i="2"/>
  <c r="F34" i="2"/>
  <c r="G59" i="2"/>
  <c r="E41" i="2"/>
  <c r="G39" i="2"/>
  <c r="G36" i="2"/>
  <c r="H11" i="2"/>
  <c r="M11" i="2" s="1"/>
  <c r="H36" i="2"/>
  <c r="M36" i="2" s="1"/>
  <c r="H12" i="2"/>
  <c r="M12" i="2" s="1"/>
  <c r="H32" i="2"/>
  <c r="M32" i="2" s="1"/>
  <c r="G29" i="2"/>
  <c r="F10" i="2"/>
  <c r="H34" i="2"/>
  <c r="M34" i="2" s="1"/>
  <c r="F31" i="2"/>
  <c r="H31" i="2"/>
  <c r="G28" i="2"/>
  <c r="H14" i="2"/>
  <c r="M14" i="2" s="1"/>
  <c r="F12" i="2"/>
  <c r="H35" i="2"/>
  <c r="M35" i="2" s="1"/>
  <c r="G33" i="2"/>
  <c r="H29" i="2"/>
  <c r="M29" i="2" s="1"/>
  <c r="G11" i="2"/>
  <c r="F14" i="2"/>
  <c r="F11" i="2"/>
  <c r="G7" i="2"/>
  <c r="H18" i="2"/>
  <c r="M18" i="2" s="1"/>
  <c r="H10" i="2"/>
  <c r="F33" i="2"/>
  <c r="H33" i="2"/>
  <c r="M33" i="2" s="1"/>
  <c r="H28" i="2"/>
  <c r="M28" i="2" s="1"/>
  <c r="F39" i="2"/>
  <c r="F15" i="2"/>
  <c r="F13" i="2"/>
  <c r="F29" i="2"/>
  <c r="G38" i="2"/>
  <c r="H37" i="2"/>
  <c r="M37" i="2" s="1"/>
  <c r="G18" i="2"/>
  <c r="G15" i="2"/>
  <c r="H13" i="2"/>
  <c r="M13" i="2" s="1"/>
  <c r="F49" i="2" l="1"/>
  <c r="B62" i="2"/>
  <c r="L62" i="2" s="1"/>
  <c r="G61" i="2"/>
  <c r="G50" i="2"/>
  <c r="H38" i="2"/>
  <c r="M38" i="2" s="1"/>
  <c r="D41" i="2"/>
  <c r="H17" i="2"/>
  <c r="M17" i="2" s="1"/>
  <c r="F17" i="2"/>
  <c r="G59" i="3"/>
  <c r="G41" i="2"/>
  <c r="F55" i="2"/>
  <c r="G58" i="2"/>
  <c r="G57" i="2"/>
  <c r="F60" i="2"/>
  <c r="F56" i="2"/>
  <c r="F54" i="2"/>
  <c r="G54" i="2"/>
  <c r="H59" i="3"/>
  <c r="M59" i="3" s="1"/>
  <c r="F59" i="3"/>
  <c r="H52" i="2"/>
  <c r="F52" i="2"/>
  <c r="G56" i="2"/>
  <c r="F53" i="2"/>
  <c r="H57" i="2"/>
  <c r="M57" i="2" s="1"/>
  <c r="H55" i="2"/>
  <c r="M55" i="2" s="1"/>
  <c r="H50" i="2"/>
  <c r="M50" i="2" s="1"/>
  <c r="H58" i="2"/>
  <c r="M58" i="2" s="1"/>
  <c r="G49" i="2"/>
  <c r="F50" i="2"/>
  <c r="F58" i="2"/>
  <c r="H53" i="2"/>
  <c r="M53" i="2" s="1"/>
  <c r="F57" i="2"/>
  <c r="H54" i="2"/>
  <c r="M54" i="2" s="1"/>
  <c r="E62" i="2"/>
  <c r="G53" i="2"/>
  <c r="H49" i="2"/>
  <c r="M49" i="2" s="1"/>
  <c r="H60" i="2"/>
  <c r="M60" i="2" s="1"/>
  <c r="G60" i="2"/>
  <c r="H56" i="2"/>
  <c r="M56" i="2" s="1"/>
  <c r="F41" i="2" l="1"/>
  <c r="C62" i="2"/>
  <c r="G62" i="2" s="1"/>
  <c r="F19" i="2"/>
  <c r="H19" i="2"/>
  <c r="M19" i="2" s="1"/>
  <c r="F61" i="2"/>
  <c r="H59" i="2"/>
  <c r="M59" i="2" s="1"/>
  <c r="H41" i="2"/>
  <c r="M41" i="2" s="1"/>
  <c r="D62" i="2" l="1"/>
  <c r="F62" i="2" s="1"/>
  <c r="H61" i="2"/>
  <c r="M61" i="2" s="1"/>
  <c r="H62" i="2" l="1"/>
  <c r="M62" i="2" s="1"/>
</calcChain>
</file>

<file path=xl/sharedStrings.xml><?xml version="1.0" encoding="utf-8"?>
<sst xmlns="http://schemas.openxmlformats.org/spreadsheetml/2006/main" count="1088" uniqueCount="29">
  <si>
    <t xml:space="preserve">STATISTIKK </t>
  </si>
  <si>
    <t xml:space="preserve">FOR </t>
  </si>
  <si>
    <t>MÅLEVIRKSOMHETEN</t>
  </si>
  <si>
    <t>Passord dokumentbeskyttelse:&lt;Retur&gt;</t>
  </si>
  <si>
    <t>Målesum i kroner</t>
  </si>
  <si>
    <t>Timer</t>
  </si>
  <si>
    <t>Innmålt m/</t>
  </si>
  <si>
    <t>Bergen</t>
  </si>
  <si>
    <t>Haugesund</t>
  </si>
  <si>
    <t>Hamar og Omegn</t>
  </si>
  <si>
    <t>Nordland</t>
  </si>
  <si>
    <t>Sandnes</t>
  </si>
  <si>
    <t>Stavanger</t>
  </si>
  <si>
    <t>Telemark</t>
  </si>
  <si>
    <t>Trondheim</t>
  </si>
  <si>
    <t>Vestfold</t>
  </si>
  <si>
    <t>Østfold</t>
  </si>
  <si>
    <t>Oslo</t>
  </si>
  <si>
    <t>Landet i alt</t>
  </si>
  <si>
    <t>NB: Alle timefortjenester er før eventuelt trekk av målegebyr</t>
  </si>
  <si>
    <t>Agder</t>
  </si>
  <si>
    <t>Drammen - Bærum</t>
  </si>
  <si>
    <t>fortjeneste</t>
  </si>
  <si>
    <t>Endringer i %</t>
  </si>
  <si>
    <t>overskudd</t>
  </si>
  <si>
    <t>Gjen.snitt</t>
  </si>
  <si>
    <t>underskudd</t>
  </si>
  <si>
    <t>Gjennom-</t>
  </si>
  <si>
    <t>snitt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</si>
</sst>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\ %"/>
    <numFmt numFmtId="166" formatCode="_(* #,##0_);_(* \(#,##0\);_(* &quot;-&quot;??_);_(@_)"/>
    <numFmt numFmtId="167" formatCode="_(* #,##0.0_);_(* \(#,##0.0\);_(* &quot;-&quot;??_);_(@_)"/>
  </numFmts>
  <fonts count="7" x14ac:knownFonts="1"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3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66" fontId="2" fillId="0" borderId="1" xfId="2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1" xfId="0" applyNumberFormat="1" applyFont="1" applyBorder="1" applyProtection="1">
      <protection locked="0"/>
    </xf>
    <xf numFmtId="165" fontId="2" fillId="0" borderId="1" xfId="1" applyNumberFormat="1" applyFont="1" applyBorder="1"/>
    <xf numFmtId="3" fontId="2" fillId="0" borderId="0" xfId="0" applyNumberFormat="1" applyFont="1"/>
    <xf numFmtId="4" fontId="2" fillId="0" borderId="1" xfId="0" applyNumberFormat="1" applyFont="1" applyBorder="1" applyAlignment="1" applyProtection="1">
      <alignment horizontal="right"/>
      <protection locked="0"/>
    </xf>
    <xf numFmtId="4" fontId="2" fillId="0" borderId="1" xfId="0" applyNumberFormat="1" applyFont="1" applyBorder="1" applyAlignment="1">
      <alignment horizontal="right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Continuous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centerContinuous"/>
    </xf>
    <xf numFmtId="3" fontId="2" fillId="0" borderId="16" xfId="0" applyNumberFormat="1" applyFont="1" applyBorder="1" applyAlignment="1">
      <alignment horizontal="left"/>
    </xf>
    <xf numFmtId="3" fontId="1" fillId="0" borderId="18" xfId="0" applyNumberFormat="1" applyFont="1" applyBorder="1" applyAlignment="1">
      <alignment horizontal="left"/>
    </xf>
    <xf numFmtId="4" fontId="1" fillId="0" borderId="6" xfId="0" applyNumberFormat="1" applyFont="1" applyBorder="1" applyProtection="1"/>
    <xf numFmtId="4" fontId="1" fillId="0" borderId="6" xfId="0" applyNumberFormat="1" applyFont="1" applyBorder="1" applyProtection="1">
      <protection locked="0"/>
    </xf>
    <xf numFmtId="165" fontId="1" fillId="0" borderId="6" xfId="1" applyNumberFormat="1" applyFont="1" applyBorder="1"/>
    <xf numFmtId="165" fontId="1" fillId="0" borderId="19" xfId="1" applyNumberFormat="1" applyFont="1" applyBorder="1"/>
    <xf numFmtId="165" fontId="2" fillId="0" borderId="17" xfId="1" applyNumberFormat="1" applyFont="1" applyBorder="1"/>
    <xf numFmtId="3" fontId="1" fillId="0" borderId="6" xfId="0" applyNumberFormat="1" applyFont="1" applyBorder="1"/>
    <xf numFmtId="2" fontId="1" fillId="0" borderId="6" xfId="0" applyNumberFormat="1" applyFont="1" applyBorder="1"/>
    <xf numFmtId="3" fontId="1" fillId="0" borderId="6" xfId="2" applyNumberFormat="1" applyFont="1" applyBorder="1"/>
    <xf numFmtId="0" fontId="2" fillId="0" borderId="1" xfId="0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Continuous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centerContinuous"/>
    </xf>
    <xf numFmtId="0" fontId="2" fillId="0" borderId="9" xfId="0" applyFont="1" applyBorder="1" applyAlignment="1" applyProtection="1">
      <alignment horizontal="centerContinuous"/>
    </xf>
    <xf numFmtId="0" fontId="2" fillId="0" borderId="10" xfId="0" applyFont="1" applyBorder="1" applyAlignment="1" applyProtection="1">
      <alignment horizontal="centerContinuous"/>
    </xf>
    <xf numFmtId="0" fontId="2" fillId="0" borderId="11" xfId="0" applyFont="1" applyBorder="1" applyAlignment="1" applyProtection="1">
      <alignment horizontal="centerContinuous"/>
    </xf>
    <xf numFmtId="0" fontId="2" fillId="0" borderId="12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Continuous"/>
    </xf>
    <xf numFmtId="0" fontId="2" fillId="0" borderId="13" xfId="0" applyFont="1" applyBorder="1" applyAlignment="1" applyProtection="1">
      <alignment horizontal="centerContinuous"/>
    </xf>
    <xf numFmtId="0" fontId="2" fillId="0" borderId="14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Continuous"/>
    </xf>
    <xf numFmtId="0" fontId="2" fillId="0" borderId="15" xfId="0" applyFont="1" applyBorder="1" applyAlignment="1" applyProtection="1">
      <alignment horizontal="centerContinuous"/>
    </xf>
    <xf numFmtId="3" fontId="2" fillId="0" borderId="16" xfId="0" applyNumberFormat="1" applyFont="1" applyBorder="1" applyAlignment="1" applyProtection="1">
      <alignment horizontal="left"/>
    </xf>
    <xf numFmtId="4" fontId="2" fillId="0" borderId="1" xfId="2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165" fontId="2" fillId="0" borderId="1" xfId="1" applyNumberFormat="1" applyFont="1" applyBorder="1" applyAlignment="1" applyProtection="1">
      <alignment horizontal="right"/>
    </xf>
    <xf numFmtId="165" fontId="2" fillId="0" borderId="17" xfId="1" applyNumberFormat="1" applyFont="1" applyBorder="1" applyAlignment="1" applyProtection="1">
      <alignment horizontal="right"/>
    </xf>
    <xf numFmtId="3" fontId="1" fillId="0" borderId="18" xfId="0" applyNumberFormat="1" applyFont="1" applyBorder="1" applyAlignment="1" applyProtection="1">
      <alignment horizontal="left"/>
    </xf>
    <xf numFmtId="165" fontId="1" fillId="0" borderId="6" xfId="1" applyNumberFormat="1" applyFont="1" applyBorder="1" applyProtection="1"/>
    <xf numFmtId="165" fontId="1" fillId="0" borderId="19" xfId="1" applyNumberFormat="1" applyFont="1" applyBorder="1" applyProtection="1"/>
    <xf numFmtId="0" fontId="1" fillId="0" borderId="0" xfId="0" applyFont="1" applyProtection="1"/>
    <xf numFmtId="4" fontId="1" fillId="0" borderId="6" xfId="0" applyNumberFormat="1" applyFont="1" applyBorder="1" applyAlignment="1" applyProtection="1">
      <alignment horizontal="right"/>
    </xf>
    <xf numFmtId="165" fontId="1" fillId="0" borderId="6" xfId="1" applyNumberFormat="1" applyFont="1" applyBorder="1" applyAlignment="1" applyProtection="1">
      <alignment horizontal="right"/>
    </xf>
    <xf numFmtId="165" fontId="1" fillId="0" borderId="19" xfId="1" applyNumberFormat="1" applyFont="1" applyBorder="1" applyAlignment="1" applyProtection="1">
      <alignment horizontal="right"/>
    </xf>
    <xf numFmtId="3" fontId="2" fillId="0" borderId="0" xfId="0" applyNumberFormat="1" applyFont="1" applyProtection="1"/>
    <xf numFmtId="0" fontId="2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Continuous"/>
    </xf>
    <xf numFmtId="0" fontId="2" fillId="0" borderId="20" xfId="0" applyFont="1" applyBorder="1" applyAlignment="1" applyProtection="1">
      <alignment horizontal="centerContinuous"/>
    </xf>
    <xf numFmtId="4" fontId="1" fillId="0" borderId="6" xfId="0" applyNumberFormat="1" applyFont="1" applyBorder="1" applyAlignment="1" applyProtection="1">
      <alignment horizontal="right"/>
      <protection locked="0"/>
    </xf>
    <xf numFmtId="167" fontId="2" fillId="0" borderId="3" xfId="2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164" fontId="2" fillId="0" borderId="3" xfId="2" applyFont="1" applyBorder="1" applyAlignment="1" applyProtection="1">
      <alignment horizontal="center"/>
      <protection locked="0"/>
    </xf>
    <xf numFmtId="2" fontId="5" fillId="0" borderId="6" xfId="0" applyNumberFormat="1" applyFont="1" applyBorder="1" applyProtection="1">
      <protection locked="0"/>
    </xf>
    <xf numFmtId="0" fontId="3" fillId="0" borderId="0" xfId="0" applyFont="1" applyAlignment="1" applyProtection="1"/>
    <xf numFmtId="0" fontId="0" fillId="0" borderId="0" xfId="0" applyProtection="1"/>
    <xf numFmtId="0" fontId="3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horizontal="right"/>
      <protection locked="0"/>
    </xf>
    <xf numFmtId="164" fontId="1" fillId="0" borderId="1" xfId="2" applyNumberFormat="1" applyFont="1" applyBorder="1" applyAlignment="1" applyProtection="1">
      <alignment horizontal="right"/>
      <protection locked="0"/>
    </xf>
    <xf numFmtId="164" fontId="1" fillId="0" borderId="1" xfId="2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8"/>
  <sheetViews>
    <sheetView zoomScaleNormal="100" workbookViewId="0">
      <selection activeCell="I12" sqref="I12"/>
    </sheetView>
  </sheetViews>
  <sheetFormatPr baseColWidth="10" defaultColWidth="9" defaultRowHeight="30" x14ac:dyDescent="0.4"/>
  <cols>
    <col min="1" max="1" width="10.625" style="80" customWidth="1"/>
    <col min="2" max="9" width="9" style="80" customWidth="1"/>
    <col min="10" max="16384" width="9" style="79"/>
  </cols>
  <sheetData>
    <row r="1" spans="1:13" x14ac:dyDescent="0.4">
      <c r="A1" s="78"/>
      <c r="B1" s="78"/>
      <c r="C1" s="78"/>
      <c r="D1" s="78"/>
      <c r="E1" s="78"/>
      <c r="F1" s="78"/>
      <c r="G1" s="78"/>
      <c r="H1" s="78"/>
      <c r="I1" s="78"/>
    </row>
    <row r="2" spans="1:13" x14ac:dyDescent="0.4">
      <c r="A2" s="78"/>
      <c r="B2" s="78"/>
      <c r="C2" s="78"/>
      <c r="D2" s="78"/>
      <c r="E2" s="78"/>
      <c r="F2" s="78"/>
      <c r="G2" s="78"/>
      <c r="H2" s="78"/>
      <c r="I2" s="78"/>
    </row>
    <row r="3" spans="1:13" x14ac:dyDescent="0.4">
      <c r="A3" s="78"/>
      <c r="B3" s="78"/>
      <c r="C3" s="78"/>
      <c r="D3" s="78"/>
      <c r="E3" s="78"/>
      <c r="F3" s="78"/>
      <c r="G3" s="78"/>
      <c r="H3" s="78"/>
      <c r="I3" s="78"/>
    </row>
    <row r="4" spans="1:13" x14ac:dyDescent="0.4">
      <c r="A4" s="89" t="s">
        <v>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x14ac:dyDescent="0.4">
      <c r="J5" s="81"/>
      <c r="K5" s="81"/>
      <c r="L5" s="81"/>
      <c r="M5" s="81"/>
    </row>
    <row r="6" spans="1:13" x14ac:dyDescent="0.4">
      <c r="J6" s="81"/>
      <c r="K6" s="81"/>
      <c r="L6" s="81"/>
      <c r="M6" s="81"/>
    </row>
    <row r="7" spans="1:13" x14ac:dyDescent="0.4">
      <c r="A7" s="89" t="s">
        <v>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x14ac:dyDescent="0.4">
      <c r="J8" s="81"/>
      <c r="K8" s="81"/>
      <c r="L8" s="81"/>
      <c r="M8" s="81"/>
    </row>
    <row r="9" spans="1:13" x14ac:dyDescent="0.4">
      <c r="J9" s="81"/>
      <c r="K9" s="81"/>
      <c r="L9" s="81"/>
      <c r="M9" s="81"/>
    </row>
    <row r="10" spans="1:13" x14ac:dyDescent="0.4">
      <c r="A10" s="89" t="s">
        <v>2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spans="1:13" x14ac:dyDescent="0.4">
      <c r="J11" s="81"/>
      <c r="K11" s="81"/>
      <c r="L11" s="81"/>
      <c r="M11" s="81"/>
    </row>
    <row r="12" spans="1:13" x14ac:dyDescent="0.4">
      <c r="J12" s="81"/>
      <c r="K12" s="81"/>
      <c r="L12" s="81"/>
      <c r="M12" s="81"/>
    </row>
    <row r="13" spans="1:13" x14ac:dyDescent="0.4">
      <c r="J13" s="81"/>
      <c r="K13" s="81"/>
      <c r="L13" s="81"/>
      <c r="M13" s="81"/>
    </row>
    <row r="14" spans="1:13" x14ac:dyDescent="0.4">
      <c r="A14" s="86">
        <v>2019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1:13" x14ac:dyDescent="0.4">
      <c r="A15" s="87" t="s">
        <v>19</v>
      </c>
      <c r="B15" s="87"/>
      <c r="C15" s="87"/>
      <c r="D15" s="87"/>
      <c r="E15" s="87"/>
      <c r="F15" s="78"/>
      <c r="G15" s="78"/>
      <c r="H15" s="78"/>
      <c r="I15" s="88" t="s">
        <v>3</v>
      </c>
      <c r="J15" s="88"/>
      <c r="K15" s="88"/>
      <c r="L15" s="88"/>
      <c r="M15" s="65"/>
    </row>
    <row r="16" spans="1:13" x14ac:dyDescent="0.4">
      <c r="B16" s="78"/>
      <c r="C16" s="78"/>
      <c r="D16" s="78"/>
      <c r="E16" s="78"/>
      <c r="F16" s="78"/>
      <c r="G16" s="78"/>
      <c r="H16" s="78"/>
      <c r="I16" s="78"/>
    </row>
    <row r="17" spans="1:9" x14ac:dyDescent="0.4">
      <c r="A17" s="78"/>
      <c r="B17" s="78"/>
      <c r="C17" s="78"/>
      <c r="D17" s="78"/>
      <c r="E17" s="78"/>
      <c r="F17" s="78"/>
      <c r="G17" s="78"/>
      <c r="H17" s="78"/>
      <c r="I17" s="78"/>
    </row>
    <row r="18" spans="1:9" x14ac:dyDescent="0.4">
      <c r="A18" s="78"/>
      <c r="B18" s="78"/>
      <c r="C18" s="78"/>
      <c r="D18" s="78"/>
      <c r="E18" s="78"/>
      <c r="F18" s="78"/>
      <c r="G18" s="78"/>
      <c r="H18" s="78"/>
      <c r="I18" s="78"/>
    </row>
    <row r="19" spans="1:9" x14ac:dyDescent="0.4">
      <c r="A19" s="78"/>
      <c r="B19" s="78"/>
      <c r="C19" s="78"/>
      <c r="D19" s="78"/>
      <c r="E19" s="78"/>
      <c r="F19" s="78"/>
      <c r="G19" s="78"/>
      <c r="H19" s="78"/>
      <c r="I19" s="78"/>
    </row>
    <row r="20" spans="1:9" x14ac:dyDescent="0.4">
      <c r="A20" s="78"/>
      <c r="B20" s="78"/>
      <c r="C20" s="78"/>
      <c r="D20" s="78"/>
      <c r="E20" s="78"/>
      <c r="F20" s="78"/>
      <c r="G20" s="78"/>
      <c r="H20" s="78"/>
      <c r="I20" s="78"/>
    </row>
    <row r="21" spans="1:9" x14ac:dyDescent="0.4">
      <c r="A21" s="78"/>
      <c r="B21" s="78"/>
      <c r="C21" s="78"/>
      <c r="D21" s="78"/>
      <c r="E21" s="78"/>
      <c r="F21" s="78"/>
      <c r="G21" s="78"/>
      <c r="H21" s="78"/>
      <c r="I21" s="78"/>
    </row>
    <row r="22" spans="1:9" x14ac:dyDescent="0.4">
      <c r="A22" s="78"/>
      <c r="B22" s="78"/>
      <c r="C22" s="78"/>
      <c r="D22" s="78"/>
      <c r="E22" s="78"/>
      <c r="F22" s="78"/>
      <c r="G22" s="78"/>
      <c r="H22" s="78"/>
      <c r="I22" s="78"/>
    </row>
    <row r="23" spans="1:9" x14ac:dyDescent="0.4">
      <c r="A23" s="78"/>
      <c r="B23" s="78"/>
      <c r="C23" s="78"/>
      <c r="D23" s="78"/>
      <c r="E23" s="78"/>
      <c r="F23" s="78"/>
      <c r="G23" s="78"/>
      <c r="H23" s="78"/>
      <c r="I23" s="78"/>
    </row>
    <row r="24" spans="1:9" x14ac:dyDescent="0.4">
      <c r="A24" s="78"/>
      <c r="B24" s="78"/>
      <c r="C24" s="78"/>
      <c r="D24" s="78"/>
      <c r="E24" s="78"/>
      <c r="F24" s="78"/>
      <c r="G24" s="78"/>
      <c r="H24" s="78"/>
      <c r="I24" s="78"/>
    </row>
    <row r="25" spans="1:9" x14ac:dyDescent="0.4">
      <c r="A25" s="78"/>
      <c r="B25" s="78"/>
      <c r="C25" s="78"/>
      <c r="D25" s="78"/>
      <c r="E25" s="78"/>
      <c r="F25" s="78"/>
      <c r="G25" s="78"/>
      <c r="H25" s="78"/>
      <c r="I25" s="78"/>
    </row>
    <row r="26" spans="1:9" x14ac:dyDescent="0.4">
      <c r="A26" s="78"/>
      <c r="B26" s="78"/>
      <c r="C26" s="78"/>
      <c r="D26" s="78"/>
      <c r="E26" s="78"/>
      <c r="F26" s="78"/>
      <c r="G26" s="78"/>
      <c r="H26" s="78"/>
      <c r="I26" s="78"/>
    </row>
    <row r="27" spans="1:9" x14ac:dyDescent="0.4">
      <c r="A27" s="78"/>
      <c r="B27" s="78"/>
      <c r="C27" s="78"/>
      <c r="D27" s="78"/>
      <c r="E27" s="78"/>
      <c r="F27" s="78"/>
      <c r="G27" s="78"/>
      <c r="H27" s="78"/>
      <c r="I27" s="78"/>
    </row>
    <row r="28" spans="1:9" x14ac:dyDescent="0.4">
      <c r="A28" s="78"/>
      <c r="B28" s="78"/>
      <c r="C28" s="78"/>
      <c r="D28" s="78"/>
      <c r="E28" s="78"/>
      <c r="F28" s="78"/>
      <c r="G28" s="78"/>
      <c r="H28" s="78"/>
      <c r="I28" s="78"/>
    </row>
    <row r="29" spans="1:9" x14ac:dyDescent="0.4">
      <c r="A29" s="78"/>
      <c r="B29" s="78"/>
      <c r="C29" s="78"/>
      <c r="D29" s="78"/>
      <c r="E29" s="78"/>
      <c r="F29" s="78"/>
      <c r="G29" s="78"/>
      <c r="H29" s="78"/>
      <c r="I29" s="78"/>
    </row>
    <row r="30" spans="1:9" x14ac:dyDescent="0.4">
      <c r="A30" s="78"/>
      <c r="B30" s="78"/>
      <c r="C30" s="78"/>
      <c r="D30" s="78"/>
      <c r="E30" s="78"/>
      <c r="F30" s="78"/>
      <c r="G30" s="78"/>
      <c r="H30" s="78"/>
      <c r="I30" s="78"/>
    </row>
    <row r="31" spans="1:9" x14ac:dyDescent="0.4">
      <c r="A31" s="78"/>
      <c r="B31" s="78"/>
      <c r="C31" s="78"/>
      <c r="D31" s="78"/>
      <c r="E31" s="78"/>
      <c r="F31" s="78"/>
      <c r="G31" s="78"/>
      <c r="H31" s="78"/>
      <c r="I31" s="78"/>
    </row>
    <row r="32" spans="1:9" x14ac:dyDescent="0.4">
      <c r="A32" s="78"/>
      <c r="B32" s="78"/>
      <c r="C32" s="78"/>
      <c r="D32" s="78"/>
      <c r="E32" s="78"/>
      <c r="F32" s="78"/>
      <c r="G32" s="78"/>
      <c r="H32" s="78"/>
      <c r="I32" s="78"/>
    </row>
    <row r="33" spans="1:9" x14ac:dyDescent="0.4">
      <c r="A33" s="78"/>
      <c r="B33" s="78"/>
      <c r="C33" s="78"/>
      <c r="D33" s="78"/>
      <c r="E33" s="78"/>
      <c r="F33" s="78"/>
      <c r="G33" s="78"/>
      <c r="H33" s="78"/>
      <c r="I33" s="78"/>
    </row>
    <row r="34" spans="1:9" x14ac:dyDescent="0.4">
      <c r="A34" s="78"/>
      <c r="B34" s="78"/>
      <c r="C34" s="78"/>
      <c r="D34" s="78"/>
      <c r="E34" s="78"/>
      <c r="F34" s="78"/>
      <c r="G34" s="78"/>
      <c r="H34" s="78"/>
      <c r="I34" s="78"/>
    </row>
    <row r="35" spans="1:9" x14ac:dyDescent="0.4">
      <c r="A35" s="78"/>
      <c r="B35" s="78"/>
      <c r="C35" s="78"/>
      <c r="D35" s="78"/>
      <c r="E35" s="78"/>
      <c r="F35" s="78"/>
      <c r="G35" s="78"/>
      <c r="H35" s="78"/>
      <c r="I35" s="78"/>
    </row>
    <row r="36" spans="1:9" x14ac:dyDescent="0.4">
      <c r="A36" s="78"/>
      <c r="B36" s="78"/>
      <c r="C36" s="78"/>
      <c r="D36" s="78"/>
      <c r="E36" s="78"/>
      <c r="F36" s="78"/>
      <c r="G36" s="78"/>
      <c r="H36" s="78"/>
      <c r="I36" s="78"/>
    </row>
    <row r="37" spans="1:9" x14ac:dyDescent="0.4">
      <c r="A37" s="78"/>
      <c r="B37" s="78"/>
      <c r="C37" s="78"/>
      <c r="D37" s="78"/>
      <c r="E37" s="78"/>
      <c r="F37" s="78"/>
      <c r="G37" s="78"/>
      <c r="H37" s="78"/>
      <c r="I37" s="78"/>
    </row>
    <row r="38" spans="1:9" x14ac:dyDescent="0.4">
      <c r="A38" s="78"/>
      <c r="B38" s="78"/>
      <c r="C38" s="78"/>
      <c r="D38" s="78"/>
      <c r="E38" s="78"/>
      <c r="F38" s="78"/>
      <c r="G38" s="78"/>
      <c r="H38" s="78"/>
      <c r="I38" s="78"/>
    </row>
    <row r="39" spans="1:9" x14ac:dyDescent="0.4">
      <c r="A39" s="78"/>
      <c r="B39" s="78"/>
      <c r="C39" s="78"/>
      <c r="D39" s="78"/>
      <c r="E39" s="78"/>
      <c r="F39" s="78"/>
      <c r="G39" s="78"/>
      <c r="H39" s="78"/>
      <c r="I39" s="78"/>
    </row>
    <row r="40" spans="1:9" x14ac:dyDescent="0.4">
      <c r="A40" s="78"/>
      <c r="B40" s="78"/>
      <c r="C40" s="78"/>
      <c r="D40" s="78"/>
      <c r="E40" s="78"/>
      <c r="F40" s="78"/>
      <c r="G40" s="78"/>
      <c r="H40" s="78"/>
      <c r="I40" s="78"/>
    </row>
    <row r="41" spans="1:9" x14ac:dyDescent="0.4">
      <c r="A41" s="78"/>
      <c r="B41" s="78"/>
      <c r="C41" s="78"/>
      <c r="D41" s="78"/>
      <c r="E41" s="78"/>
      <c r="F41" s="78"/>
      <c r="G41" s="78"/>
      <c r="H41" s="78"/>
      <c r="I41" s="78"/>
    </row>
    <row r="42" spans="1:9" x14ac:dyDescent="0.4">
      <c r="A42" s="78"/>
      <c r="B42" s="78"/>
      <c r="C42" s="78"/>
      <c r="D42" s="78"/>
      <c r="E42" s="78"/>
      <c r="F42" s="78"/>
      <c r="G42" s="78"/>
      <c r="H42" s="78"/>
      <c r="I42" s="78"/>
    </row>
    <row r="43" spans="1:9" x14ac:dyDescent="0.4">
      <c r="A43" s="78"/>
      <c r="B43" s="78"/>
      <c r="C43" s="78"/>
      <c r="D43" s="78"/>
      <c r="E43" s="78"/>
      <c r="F43" s="78"/>
      <c r="G43" s="78"/>
      <c r="H43" s="78"/>
      <c r="I43" s="78"/>
    </row>
    <row r="44" spans="1:9" x14ac:dyDescent="0.4">
      <c r="A44" s="78"/>
      <c r="B44" s="78"/>
      <c r="C44" s="78"/>
      <c r="D44" s="78"/>
      <c r="E44" s="78"/>
      <c r="F44" s="78"/>
      <c r="G44" s="78"/>
      <c r="H44" s="78"/>
      <c r="I44" s="78"/>
    </row>
    <row r="45" spans="1:9" x14ac:dyDescent="0.4">
      <c r="A45" s="78"/>
      <c r="B45" s="78"/>
      <c r="C45" s="78"/>
      <c r="D45" s="78"/>
      <c r="E45" s="78"/>
      <c r="F45" s="78"/>
      <c r="G45" s="78"/>
      <c r="H45" s="78"/>
      <c r="I45" s="78"/>
    </row>
    <row r="46" spans="1:9" x14ac:dyDescent="0.4">
      <c r="A46" s="78"/>
      <c r="B46" s="78"/>
      <c r="C46" s="78"/>
      <c r="D46" s="78"/>
      <c r="E46" s="78"/>
      <c r="F46" s="78"/>
      <c r="G46" s="78"/>
      <c r="H46" s="78"/>
      <c r="I46" s="78"/>
    </row>
    <row r="47" spans="1:9" x14ac:dyDescent="0.4">
      <c r="A47" s="78"/>
      <c r="B47" s="78"/>
      <c r="C47" s="78"/>
      <c r="D47" s="78"/>
      <c r="E47" s="78"/>
      <c r="F47" s="78"/>
      <c r="G47" s="78"/>
      <c r="H47" s="78"/>
      <c r="I47" s="78"/>
    </row>
    <row r="48" spans="1:9" x14ac:dyDescent="0.4">
      <c r="A48" s="78"/>
      <c r="B48" s="78"/>
      <c r="C48" s="78"/>
      <c r="D48" s="78"/>
      <c r="E48" s="78"/>
      <c r="F48" s="78"/>
      <c r="G48" s="78"/>
      <c r="H48" s="78"/>
      <c r="I48" s="78"/>
    </row>
    <row r="49" spans="1:9" x14ac:dyDescent="0.4">
      <c r="A49" s="78"/>
      <c r="B49" s="78"/>
      <c r="C49" s="78"/>
      <c r="D49" s="78"/>
      <c r="E49" s="78"/>
      <c r="F49" s="78"/>
      <c r="G49" s="78"/>
      <c r="H49" s="78"/>
      <c r="I49" s="78"/>
    </row>
    <row r="50" spans="1:9" x14ac:dyDescent="0.4">
      <c r="A50" s="78"/>
      <c r="B50" s="78"/>
      <c r="C50" s="78"/>
      <c r="D50" s="78"/>
      <c r="E50" s="78"/>
      <c r="F50" s="78"/>
      <c r="G50" s="78"/>
      <c r="H50" s="78"/>
      <c r="I50" s="78"/>
    </row>
    <row r="51" spans="1:9" x14ac:dyDescent="0.4">
      <c r="A51" s="78"/>
      <c r="B51" s="78"/>
      <c r="C51" s="78"/>
      <c r="D51" s="78"/>
      <c r="E51" s="78"/>
      <c r="F51" s="78"/>
      <c r="G51" s="78"/>
      <c r="H51" s="78"/>
      <c r="I51" s="78"/>
    </row>
    <row r="52" spans="1:9" x14ac:dyDescent="0.4">
      <c r="A52" s="78"/>
      <c r="B52" s="78"/>
      <c r="C52" s="78"/>
      <c r="D52" s="78"/>
      <c r="E52" s="78"/>
      <c r="F52" s="78"/>
      <c r="G52" s="78"/>
      <c r="H52" s="78"/>
      <c r="I52" s="78"/>
    </row>
    <row r="53" spans="1:9" x14ac:dyDescent="0.4">
      <c r="A53" s="78"/>
      <c r="B53" s="78"/>
      <c r="C53" s="78"/>
      <c r="D53" s="78"/>
      <c r="E53" s="78"/>
      <c r="F53" s="78"/>
      <c r="G53" s="78"/>
      <c r="H53" s="78"/>
      <c r="I53" s="78"/>
    </row>
    <row r="54" spans="1:9" x14ac:dyDescent="0.4">
      <c r="A54" s="78"/>
      <c r="B54" s="78"/>
      <c r="C54" s="78"/>
      <c r="D54" s="78"/>
      <c r="E54" s="78"/>
      <c r="F54" s="78"/>
      <c r="G54" s="78"/>
      <c r="H54" s="78"/>
      <c r="I54" s="78"/>
    </row>
    <row r="55" spans="1:9" x14ac:dyDescent="0.4">
      <c r="A55" s="78"/>
      <c r="B55" s="78"/>
      <c r="C55" s="78"/>
      <c r="D55" s="78"/>
      <c r="E55" s="78"/>
      <c r="F55" s="78"/>
      <c r="G55" s="78"/>
      <c r="H55" s="78"/>
      <c r="I55" s="78"/>
    </row>
    <row r="56" spans="1:9" x14ac:dyDescent="0.4">
      <c r="A56" s="78"/>
      <c r="B56" s="78"/>
      <c r="C56" s="78"/>
      <c r="D56" s="78"/>
      <c r="E56" s="78"/>
      <c r="F56" s="78"/>
      <c r="G56" s="78"/>
      <c r="H56" s="78"/>
      <c r="I56" s="78"/>
    </row>
    <row r="57" spans="1:9" x14ac:dyDescent="0.4">
      <c r="A57" s="78"/>
      <c r="B57" s="78"/>
      <c r="C57" s="78"/>
      <c r="D57" s="78"/>
      <c r="E57" s="78"/>
      <c r="F57" s="78"/>
      <c r="G57" s="78"/>
      <c r="H57" s="78"/>
      <c r="I57" s="78"/>
    </row>
    <row r="58" spans="1:9" x14ac:dyDescent="0.4">
      <c r="A58" s="78"/>
      <c r="B58" s="78"/>
      <c r="C58" s="78"/>
      <c r="D58" s="78"/>
      <c r="E58" s="78"/>
      <c r="F58" s="78"/>
      <c r="G58" s="78"/>
      <c r="H58" s="78"/>
      <c r="I58" s="78"/>
    </row>
    <row r="59" spans="1:9" x14ac:dyDescent="0.4">
      <c r="A59" s="78"/>
      <c r="B59" s="78"/>
      <c r="C59" s="78"/>
      <c r="D59" s="78"/>
      <c r="E59" s="78"/>
      <c r="F59" s="78"/>
      <c r="G59" s="78"/>
      <c r="H59" s="78"/>
      <c r="I59" s="78"/>
    </row>
    <row r="60" spans="1:9" x14ac:dyDescent="0.4">
      <c r="A60" s="78"/>
      <c r="B60" s="78"/>
      <c r="C60" s="78"/>
      <c r="D60" s="78"/>
      <c r="E60" s="78"/>
      <c r="F60" s="78"/>
      <c r="G60" s="78"/>
      <c r="H60" s="78"/>
      <c r="I60" s="78"/>
    </row>
    <row r="61" spans="1:9" x14ac:dyDescent="0.4">
      <c r="A61" s="78"/>
      <c r="B61" s="78"/>
      <c r="C61" s="78"/>
      <c r="D61" s="78"/>
      <c r="E61" s="78"/>
      <c r="F61" s="78"/>
      <c r="G61" s="78"/>
      <c r="H61" s="78"/>
      <c r="I61" s="78"/>
    </row>
    <row r="62" spans="1:9" x14ac:dyDescent="0.4">
      <c r="A62" s="78"/>
      <c r="B62" s="78"/>
      <c r="C62" s="78"/>
      <c r="D62" s="78"/>
      <c r="E62" s="78"/>
      <c r="F62" s="78"/>
      <c r="G62" s="78"/>
      <c r="H62" s="78"/>
      <c r="I62" s="78"/>
    </row>
    <row r="63" spans="1:9" x14ac:dyDescent="0.4">
      <c r="A63" s="78"/>
      <c r="B63" s="78"/>
      <c r="C63" s="78"/>
      <c r="D63" s="78"/>
      <c r="E63" s="78"/>
      <c r="F63" s="78"/>
      <c r="G63" s="78"/>
      <c r="H63" s="78"/>
      <c r="I63" s="78"/>
    </row>
    <row r="64" spans="1:9" x14ac:dyDescent="0.4">
      <c r="A64" s="78"/>
      <c r="B64" s="78"/>
      <c r="C64" s="78"/>
      <c r="D64" s="78"/>
      <c r="E64" s="78"/>
      <c r="F64" s="78"/>
      <c r="G64" s="78"/>
      <c r="H64" s="78"/>
      <c r="I64" s="78"/>
    </row>
    <row r="65" spans="1:9" x14ac:dyDescent="0.4">
      <c r="A65" s="78"/>
      <c r="B65" s="78"/>
      <c r="C65" s="78"/>
      <c r="D65" s="78"/>
      <c r="E65" s="78"/>
      <c r="F65" s="78"/>
      <c r="G65" s="78"/>
      <c r="H65" s="78"/>
      <c r="I65" s="78"/>
    </row>
    <row r="66" spans="1:9" x14ac:dyDescent="0.4">
      <c r="A66" s="78"/>
      <c r="B66" s="78"/>
      <c r="C66" s="78"/>
      <c r="D66" s="78"/>
      <c r="E66" s="78"/>
      <c r="F66" s="78"/>
      <c r="G66" s="78"/>
      <c r="H66" s="78"/>
      <c r="I66" s="78"/>
    </row>
    <row r="67" spans="1:9" x14ac:dyDescent="0.4">
      <c r="A67" s="78"/>
      <c r="B67" s="78"/>
      <c r="C67" s="78"/>
      <c r="D67" s="78"/>
      <c r="E67" s="78"/>
      <c r="F67" s="78"/>
      <c r="G67" s="78"/>
      <c r="H67" s="78"/>
      <c r="I67" s="78"/>
    </row>
    <row r="68" spans="1:9" x14ac:dyDescent="0.4">
      <c r="A68" s="78"/>
      <c r="B68" s="78"/>
      <c r="C68" s="78"/>
      <c r="D68" s="78"/>
      <c r="E68" s="78"/>
      <c r="F68" s="78"/>
      <c r="G68" s="78"/>
      <c r="H68" s="78"/>
      <c r="I68" s="78"/>
    </row>
    <row r="69" spans="1:9" x14ac:dyDescent="0.4">
      <c r="A69" s="78"/>
      <c r="B69" s="78"/>
      <c r="C69" s="78"/>
      <c r="D69" s="78"/>
      <c r="E69" s="78"/>
      <c r="F69" s="78"/>
      <c r="G69" s="78"/>
      <c r="H69" s="78"/>
      <c r="I69" s="78"/>
    </row>
    <row r="70" spans="1:9" x14ac:dyDescent="0.4">
      <c r="A70" s="78"/>
      <c r="B70" s="78"/>
      <c r="C70" s="78"/>
      <c r="D70" s="78"/>
      <c r="E70" s="78"/>
      <c r="F70" s="78"/>
      <c r="G70" s="78"/>
      <c r="H70" s="78"/>
      <c r="I70" s="78"/>
    </row>
    <row r="71" spans="1:9" x14ac:dyDescent="0.4">
      <c r="A71" s="78"/>
      <c r="B71" s="78"/>
      <c r="C71" s="78"/>
      <c r="D71" s="78"/>
      <c r="E71" s="78"/>
      <c r="F71" s="78"/>
      <c r="G71" s="78"/>
      <c r="H71" s="78"/>
      <c r="I71" s="78"/>
    </row>
    <row r="72" spans="1:9" x14ac:dyDescent="0.4">
      <c r="A72" s="78"/>
      <c r="B72" s="78"/>
      <c r="C72" s="78"/>
      <c r="D72" s="78"/>
      <c r="E72" s="78"/>
      <c r="F72" s="78"/>
      <c r="G72" s="78"/>
      <c r="H72" s="78"/>
      <c r="I72" s="78"/>
    </row>
    <row r="73" spans="1:9" x14ac:dyDescent="0.4">
      <c r="A73" s="78"/>
      <c r="B73" s="78"/>
      <c r="C73" s="78"/>
      <c r="D73" s="78"/>
      <c r="E73" s="78"/>
      <c r="F73" s="78"/>
      <c r="G73" s="78"/>
      <c r="H73" s="78"/>
      <c r="I73" s="78"/>
    </row>
    <row r="74" spans="1:9" x14ac:dyDescent="0.4">
      <c r="A74" s="78"/>
      <c r="B74" s="78"/>
      <c r="C74" s="78"/>
      <c r="D74" s="78"/>
      <c r="E74" s="78"/>
      <c r="F74" s="78"/>
      <c r="G74" s="78"/>
      <c r="H74" s="78"/>
      <c r="I74" s="78"/>
    </row>
    <row r="75" spans="1:9" x14ac:dyDescent="0.4">
      <c r="A75" s="78"/>
      <c r="B75" s="78"/>
      <c r="C75" s="78"/>
      <c r="D75" s="78"/>
      <c r="E75" s="78"/>
      <c r="F75" s="78"/>
      <c r="G75" s="78"/>
      <c r="H75" s="78"/>
      <c r="I75" s="78"/>
    </row>
    <row r="76" spans="1:9" x14ac:dyDescent="0.4">
      <c r="A76" s="78"/>
      <c r="B76" s="78"/>
      <c r="C76" s="78"/>
      <c r="D76" s="78"/>
      <c r="E76" s="78"/>
      <c r="F76" s="78"/>
      <c r="G76" s="78"/>
      <c r="H76" s="78"/>
      <c r="I76" s="78"/>
    </row>
    <row r="77" spans="1:9" x14ac:dyDescent="0.4">
      <c r="A77" s="78"/>
      <c r="B77" s="78"/>
      <c r="C77" s="78"/>
      <c r="D77" s="78"/>
      <c r="E77" s="78"/>
      <c r="F77" s="78"/>
      <c r="G77" s="78"/>
      <c r="H77" s="78"/>
      <c r="I77" s="78"/>
    </row>
    <row r="78" spans="1:9" x14ac:dyDescent="0.4">
      <c r="A78" s="78"/>
      <c r="B78" s="78"/>
      <c r="C78" s="78"/>
      <c r="D78" s="78"/>
      <c r="E78" s="78"/>
      <c r="F78" s="78"/>
      <c r="G78" s="78"/>
      <c r="H78" s="78"/>
      <c r="I78" s="78"/>
    </row>
    <row r="79" spans="1:9" x14ac:dyDescent="0.4">
      <c r="A79" s="78"/>
      <c r="B79" s="78"/>
      <c r="C79" s="78"/>
      <c r="D79" s="78"/>
      <c r="E79" s="78"/>
      <c r="F79" s="78"/>
      <c r="G79" s="78"/>
      <c r="H79" s="78"/>
      <c r="I79" s="78"/>
    </row>
    <row r="80" spans="1:9" x14ac:dyDescent="0.4">
      <c r="A80" s="78"/>
      <c r="B80" s="78"/>
      <c r="C80" s="78"/>
      <c r="D80" s="78"/>
      <c r="E80" s="78"/>
      <c r="F80" s="78"/>
      <c r="G80" s="78"/>
      <c r="H80" s="78"/>
      <c r="I80" s="78"/>
    </row>
    <row r="81" spans="1:9" x14ac:dyDescent="0.4">
      <c r="A81" s="78"/>
      <c r="B81" s="78"/>
      <c r="C81" s="78"/>
      <c r="D81" s="78"/>
      <c r="E81" s="78"/>
      <c r="F81" s="78"/>
      <c r="G81" s="78"/>
      <c r="H81" s="78"/>
      <c r="I81" s="78"/>
    </row>
    <row r="82" spans="1:9" x14ac:dyDescent="0.4">
      <c r="A82" s="78"/>
      <c r="B82" s="78"/>
      <c r="C82" s="78"/>
      <c r="D82" s="78"/>
      <c r="E82" s="78"/>
      <c r="F82" s="78"/>
      <c r="G82" s="78"/>
      <c r="H82" s="78"/>
      <c r="I82" s="78"/>
    </row>
    <row r="83" spans="1:9" x14ac:dyDescent="0.4">
      <c r="A83" s="78"/>
      <c r="B83" s="78"/>
      <c r="C83" s="78"/>
      <c r="D83" s="78"/>
      <c r="E83" s="78"/>
      <c r="F83" s="78"/>
      <c r="G83" s="78"/>
      <c r="H83" s="78"/>
      <c r="I83" s="78"/>
    </row>
    <row r="84" spans="1:9" x14ac:dyDescent="0.4">
      <c r="A84" s="78"/>
      <c r="B84" s="78"/>
      <c r="C84" s="78"/>
      <c r="D84" s="78"/>
      <c r="E84" s="78"/>
      <c r="F84" s="78"/>
      <c r="G84" s="78"/>
      <c r="H84" s="78"/>
      <c r="I84" s="78"/>
    </row>
    <row r="85" spans="1:9" x14ac:dyDescent="0.4">
      <c r="A85" s="78"/>
      <c r="B85" s="78"/>
      <c r="C85" s="78"/>
      <c r="D85" s="78"/>
      <c r="E85" s="78"/>
      <c r="F85" s="78"/>
      <c r="G85" s="78"/>
      <c r="H85" s="78"/>
      <c r="I85" s="78"/>
    </row>
    <row r="86" spans="1:9" x14ac:dyDescent="0.4">
      <c r="A86" s="78"/>
      <c r="B86" s="78"/>
      <c r="C86" s="78"/>
      <c r="D86" s="78"/>
      <c r="E86" s="78"/>
      <c r="F86" s="78"/>
      <c r="G86" s="78"/>
      <c r="H86" s="78"/>
      <c r="I86" s="78"/>
    </row>
    <row r="87" spans="1:9" x14ac:dyDescent="0.4">
      <c r="A87" s="78"/>
      <c r="B87" s="78"/>
      <c r="C87" s="78"/>
      <c r="D87" s="78"/>
      <c r="E87" s="78"/>
      <c r="F87" s="78"/>
      <c r="G87" s="78"/>
      <c r="H87" s="78"/>
      <c r="I87" s="78"/>
    </row>
    <row r="88" spans="1:9" x14ac:dyDescent="0.4">
      <c r="A88" s="78"/>
      <c r="B88" s="78"/>
      <c r="C88" s="78"/>
      <c r="D88" s="78"/>
      <c r="E88" s="78"/>
      <c r="F88" s="78"/>
      <c r="G88" s="78"/>
      <c r="H88" s="78"/>
      <c r="I88" s="78"/>
    </row>
    <row r="89" spans="1:9" x14ac:dyDescent="0.4">
      <c r="A89" s="78"/>
      <c r="B89" s="78"/>
      <c r="C89" s="78"/>
      <c r="D89" s="78"/>
      <c r="E89" s="78"/>
      <c r="F89" s="78"/>
      <c r="G89" s="78"/>
      <c r="H89" s="78"/>
      <c r="I89" s="78"/>
    </row>
    <row r="90" spans="1:9" x14ac:dyDescent="0.4">
      <c r="A90" s="78"/>
      <c r="B90" s="78"/>
      <c r="C90" s="78"/>
      <c r="D90" s="78"/>
      <c r="E90" s="78"/>
      <c r="F90" s="78"/>
      <c r="G90" s="78"/>
      <c r="H90" s="78"/>
      <c r="I90" s="78"/>
    </row>
    <row r="91" spans="1:9" x14ac:dyDescent="0.4">
      <c r="A91" s="78"/>
      <c r="B91" s="78"/>
      <c r="C91" s="78"/>
      <c r="D91" s="78"/>
      <c r="E91" s="78"/>
      <c r="F91" s="78"/>
      <c r="G91" s="78"/>
      <c r="H91" s="78"/>
      <c r="I91" s="78"/>
    </row>
    <row r="92" spans="1:9" x14ac:dyDescent="0.4">
      <c r="A92" s="78"/>
      <c r="B92" s="78"/>
      <c r="C92" s="78"/>
      <c r="D92" s="78"/>
      <c r="E92" s="78"/>
      <c r="F92" s="78"/>
      <c r="G92" s="78"/>
      <c r="H92" s="78"/>
      <c r="I92" s="78"/>
    </row>
    <row r="93" spans="1:9" x14ac:dyDescent="0.4">
      <c r="A93" s="78"/>
      <c r="B93" s="78"/>
      <c r="C93" s="78"/>
      <c r="D93" s="78"/>
      <c r="E93" s="78"/>
      <c r="F93" s="78"/>
      <c r="G93" s="78"/>
      <c r="H93" s="78"/>
      <c r="I93" s="78"/>
    </row>
    <row r="94" spans="1:9" x14ac:dyDescent="0.4">
      <c r="A94" s="78"/>
      <c r="B94" s="78"/>
      <c r="C94" s="78"/>
      <c r="D94" s="78"/>
      <c r="E94" s="78"/>
      <c r="F94" s="78"/>
      <c r="G94" s="78"/>
      <c r="H94" s="78"/>
      <c r="I94" s="78"/>
    </row>
    <row r="95" spans="1:9" x14ac:dyDescent="0.4">
      <c r="A95" s="78"/>
      <c r="B95" s="78"/>
      <c r="C95" s="78"/>
      <c r="D95" s="78"/>
      <c r="E95" s="78"/>
      <c r="F95" s="78"/>
      <c r="G95" s="78"/>
      <c r="H95" s="78"/>
      <c r="I95" s="78"/>
    </row>
    <row r="96" spans="1:9" x14ac:dyDescent="0.4">
      <c r="A96" s="78"/>
      <c r="B96" s="78"/>
      <c r="C96" s="78"/>
      <c r="D96" s="78"/>
      <c r="E96" s="78"/>
      <c r="F96" s="78"/>
      <c r="G96" s="78"/>
      <c r="H96" s="78"/>
      <c r="I96" s="78"/>
    </row>
    <row r="97" spans="1:9" x14ac:dyDescent="0.4">
      <c r="A97" s="78"/>
      <c r="B97" s="78"/>
      <c r="C97" s="78"/>
      <c r="D97" s="78"/>
      <c r="E97" s="78"/>
      <c r="F97" s="78"/>
      <c r="G97" s="78"/>
      <c r="H97" s="78"/>
      <c r="I97" s="78"/>
    </row>
    <row r="98" spans="1:9" x14ac:dyDescent="0.4">
      <c r="A98" s="78"/>
      <c r="B98" s="78"/>
      <c r="C98" s="78"/>
      <c r="D98" s="78"/>
      <c r="E98" s="78"/>
      <c r="F98" s="78"/>
      <c r="G98" s="78"/>
      <c r="H98" s="78"/>
      <c r="I98" s="78"/>
    </row>
    <row r="99" spans="1:9" x14ac:dyDescent="0.4">
      <c r="A99" s="78"/>
      <c r="B99" s="78"/>
      <c r="C99" s="78"/>
      <c r="D99" s="78"/>
      <c r="E99" s="78"/>
      <c r="F99" s="78"/>
      <c r="G99" s="78"/>
      <c r="H99" s="78"/>
      <c r="I99" s="78"/>
    </row>
    <row r="100" spans="1:9" x14ac:dyDescent="0.4">
      <c r="A100" s="78"/>
      <c r="B100" s="78"/>
      <c r="C100" s="78"/>
      <c r="D100" s="78"/>
      <c r="E100" s="78"/>
      <c r="F100" s="78"/>
      <c r="G100" s="78"/>
      <c r="H100" s="78"/>
      <c r="I100" s="78"/>
    </row>
    <row r="101" spans="1:9" x14ac:dyDescent="0.4">
      <c r="A101" s="78"/>
      <c r="B101" s="78"/>
      <c r="C101" s="78"/>
      <c r="D101" s="78"/>
      <c r="E101" s="78"/>
      <c r="F101" s="78"/>
      <c r="G101" s="78"/>
      <c r="H101" s="78"/>
      <c r="I101" s="78"/>
    </row>
    <row r="102" spans="1:9" x14ac:dyDescent="0.4">
      <c r="A102" s="78"/>
      <c r="B102" s="78"/>
      <c r="C102" s="78"/>
      <c r="D102" s="78"/>
      <c r="E102" s="78"/>
      <c r="F102" s="78"/>
      <c r="G102" s="78"/>
      <c r="H102" s="78"/>
      <c r="I102" s="78"/>
    </row>
    <row r="103" spans="1:9" x14ac:dyDescent="0.4">
      <c r="A103" s="78"/>
      <c r="B103" s="78"/>
      <c r="C103" s="78"/>
      <c r="D103" s="78"/>
      <c r="E103" s="78"/>
      <c r="F103" s="78"/>
      <c r="G103" s="78"/>
      <c r="H103" s="78"/>
      <c r="I103" s="78"/>
    </row>
    <row r="104" spans="1:9" x14ac:dyDescent="0.4">
      <c r="A104" s="78"/>
      <c r="B104" s="78"/>
      <c r="C104" s="78"/>
      <c r="D104" s="78"/>
      <c r="E104" s="78"/>
      <c r="F104" s="78"/>
      <c r="G104" s="78"/>
      <c r="H104" s="78"/>
      <c r="I104" s="78"/>
    </row>
    <row r="105" spans="1:9" x14ac:dyDescent="0.4">
      <c r="A105" s="78"/>
      <c r="B105" s="78"/>
      <c r="C105" s="78"/>
      <c r="D105" s="78"/>
      <c r="E105" s="78"/>
      <c r="F105" s="78"/>
      <c r="G105" s="78"/>
      <c r="H105" s="78"/>
      <c r="I105" s="78"/>
    </row>
    <row r="106" spans="1:9" x14ac:dyDescent="0.4">
      <c r="A106" s="78"/>
      <c r="B106" s="78"/>
      <c r="C106" s="78"/>
      <c r="D106" s="78"/>
      <c r="E106" s="78"/>
      <c r="F106" s="78"/>
      <c r="G106" s="78"/>
      <c r="H106" s="78"/>
      <c r="I106" s="78"/>
    </row>
    <row r="107" spans="1:9" x14ac:dyDescent="0.4">
      <c r="A107" s="78"/>
      <c r="B107" s="78"/>
      <c r="C107" s="78"/>
      <c r="D107" s="78"/>
      <c r="E107" s="78"/>
      <c r="F107" s="78"/>
      <c r="G107" s="78"/>
      <c r="H107" s="78"/>
      <c r="I107" s="78"/>
    </row>
    <row r="108" spans="1:9" x14ac:dyDescent="0.4">
      <c r="A108" s="78"/>
      <c r="B108" s="78"/>
      <c r="C108" s="78"/>
      <c r="D108" s="78"/>
      <c r="E108" s="78"/>
      <c r="F108" s="78"/>
      <c r="G108" s="78"/>
      <c r="H108" s="78"/>
      <c r="I108" s="78"/>
    </row>
    <row r="109" spans="1:9" x14ac:dyDescent="0.4">
      <c r="A109" s="78"/>
      <c r="B109" s="78"/>
      <c r="C109" s="78"/>
      <c r="D109" s="78"/>
      <c r="E109" s="78"/>
      <c r="F109" s="78"/>
      <c r="G109" s="78"/>
      <c r="H109" s="78"/>
      <c r="I109" s="78"/>
    </row>
    <row r="110" spans="1:9" x14ac:dyDescent="0.4">
      <c r="A110" s="78"/>
      <c r="B110" s="78"/>
      <c r="C110" s="78"/>
      <c r="D110" s="78"/>
      <c r="E110" s="78"/>
      <c r="F110" s="78"/>
      <c r="G110" s="78"/>
      <c r="H110" s="78"/>
      <c r="I110" s="78"/>
    </row>
    <row r="111" spans="1:9" x14ac:dyDescent="0.4">
      <c r="A111" s="78"/>
      <c r="B111" s="78"/>
      <c r="C111" s="78"/>
      <c r="D111" s="78"/>
      <c r="E111" s="78"/>
      <c r="F111" s="78"/>
      <c r="G111" s="78"/>
      <c r="H111" s="78"/>
      <c r="I111" s="78"/>
    </row>
    <row r="112" spans="1:9" x14ac:dyDescent="0.4">
      <c r="A112" s="78"/>
      <c r="B112" s="78"/>
      <c r="C112" s="78"/>
      <c r="D112" s="78"/>
      <c r="E112" s="78"/>
      <c r="F112" s="78"/>
      <c r="G112" s="78"/>
      <c r="H112" s="78"/>
      <c r="I112" s="78"/>
    </row>
    <row r="113" spans="1:9" x14ac:dyDescent="0.4">
      <c r="A113" s="78"/>
      <c r="B113" s="78"/>
      <c r="C113" s="78"/>
      <c r="D113" s="78"/>
      <c r="E113" s="78"/>
      <c r="F113" s="78"/>
      <c r="G113" s="78"/>
      <c r="H113" s="78"/>
      <c r="I113" s="78"/>
    </row>
    <row r="114" spans="1:9" x14ac:dyDescent="0.4">
      <c r="A114" s="78"/>
      <c r="B114" s="78"/>
      <c r="C114" s="78"/>
      <c r="D114" s="78"/>
      <c r="E114" s="78"/>
      <c r="F114" s="78"/>
      <c r="G114" s="78"/>
      <c r="H114" s="78"/>
      <c r="I114" s="78"/>
    </row>
    <row r="115" spans="1:9" x14ac:dyDescent="0.4">
      <c r="A115" s="78"/>
      <c r="B115" s="78"/>
      <c r="C115" s="78"/>
      <c r="D115" s="78"/>
      <c r="E115" s="78"/>
      <c r="F115" s="78"/>
      <c r="G115" s="78"/>
      <c r="H115" s="78"/>
      <c r="I115" s="78"/>
    </row>
    <row r="116" spans="1:9" x14ac:dyDescent="0.4">
      <c r="A116" s="78"/>
      <c r="B116" s="78"/>
      <c r="C116" s="78"/>
      <c r="D116" s="78"/>
      <c r="E116" s="78"/>
      <c r="F116" s="78"/>
      <c r="G116" s="78"/>
      <c r="H116" s="78"/>
      <c r="I116" s="78"/>
    </row>
    <row r="117" spans="1:9" x14ac:dyDescent="0.4">
      <c r="A117" s="78"/>
      <c r="B117" s="78"/>
      <c r="C117" s="78"/>
      <c r="D117" s="78"/>
      <c r="E117" s="78"/>
      <c r="F117" s="78"/>
      <c r="G117" s="78"/>
      <c r="H117" s="78"/>
      <c r="I117" s="78"/>
    </row>
    <row r="118" spans="1:9" x14ac:dyDescent="0.4">
      <c r="A118" s="78"/>
      <c r="B118" s="78"/>
      <c r="C118" s="78"/>
      <c r="D118" s="78"/>
      <c r="E118" s="78"/>
      <c r="F118" s="78"/>
      <c r="G118" s="78"/>
      <c r="H118" s="78"/>
      <c r="I118" s="78"/>
    </row>
    <row r="119" spans="1:9" x14ac:dyDescent="0.4">
      <c r="A119" s="78"/>
      <c r="B119" s="78"/>
      <c r="C119" s="78"/>
      <c r="D119" s="78"/>
      <c r="E119" s="78"/>
      <c r="F119" s="78"/>
      <c r="G119" s="78"/>
      <c r="H119" s="78"/>
      <c r="I119" s="78"/>
    </row>
    <row r="120" spans="1:9" x14ac:dyDescent="0.4">
      <c r="A120" s="78"/>
      <c r="B120" s="78"/>
      <c r="C120" s="78"/>
      <c r="D120" s="78"/>
      <c r="E120" s="78"/>
      <c r="F120" s="78"/>
      <c r="G120" s="78"/>
      <c r="H120" s="78"/>
      <c r="I120" s="78"/>
    </row>
    <row r="121" spans="1:9" x14ac:dyDescent="0.4">
      <c r="A121" s="78"/>
      <c r="B121" s="78"/>
      <c r="C121" s="78"/>
      <c r="D121" s="78"/>
      <c r="E121" s="78"/>
      <c r="F121" s="78"/>
      <c r="G121" s="78"/>
      <c r="H121" s="78"/>
      <c r="I121" s="78"/>
    </row>
    <row r="122" spans="1:9" x14ac:dyDescent="0.4">
      <c r="A122" s="78"/>
      <c r="B122" s="78"/>
      <c r="C122" s="78"/>
      <c r="D122" s="78"/>
      <c r="E122" s="78"/>
      <c r="F122" s="78"/>
      <c r="G122" s="78"/>
      <c r="H122" s="78"/>
      <c r="I122" s="78"/>
    </row>
    <row r="123" spans="1:9" x14ac:dyDescent="0.4">
      <c r="A123" s="78"/>
      <c r="B123" s="78"/>
      <c r="C123" s="78"/>
      <c r="D123" s="78"/>
      <c r="E123" s="78"/>
      <c r="F123" s="78"/>
      <c r="G123" s="78"/>
      <c r="H123" s="78"/>
      <c r="I123" s="78"/>
    </row>
    <row r="124" spans="1:9" x14ac:dyDescent="0.4">
      <c r="A124" s="78"/>
      <c r="B124" s="78"/>
      <c r="C124" s="78"/>
      <c r="D124" s="78"/>
      <c r="E124" s="78"/>
      <c r="F124" s="78"/>
      <c r="G124" s="78"/>
      <c r="H124" s="78"/>
      <c r="I124" s="78"/>
    </row>
    <row r="125" spans="1:9" x14ac:dyDescent="0.4">
      <c r="A125" s="78"/>
      <c r="B125" s="78"/>
      <c r="C125" s="78"/>
      <c r="D125" s="78"/>
      <c r="E125" s="78"/>
      <c r="F125" s="78"/>
      <c r="G125" s="78"/>
      <c r="H125" s="78"/>
      <c r="I125" s="78"/>
    </row>
    <row r="126" spans="1:9" x14ac:dyDescent="0.4">
      <c r="A126" s="78"/>
      <c r="B126" s="78"/>
      <c r="C126" s="78"/>
      <c r="D126" s="78"/>
      <c r="E126" s="78"/>
      <c r="F126" s="78"/>
      <c r="G126" s="78"/>
      <c r="H126" s="78"/>
      <c r="I126" s="78"/>
    </row>
    <row r="127" spans="1:9" x14ac:dyDescent="0.4">
      <c r="A127" s="78"/>
      <c r="B127" s="78"/>
      <c r="C127" s="78"/>
      <c r="D127" s="78"/>
      <c r="E127" s="78"/>
      <c r="F127" s="78"/>
      <c r="G127" s="78"/>
      <c r="H127" s="78"/>
      <c r="I127" s="78"/>
    </row>
    <row r="128" spans="1:9" x14ac:dyDescent="0.4">
      <c r="A128" s="78"/>
      <c r="B128" s="78"/>
      <c r="C128" s="78"/>
      <c r="D128" s="78"/>
      <c r="E128" s="78"/>
      <c r="F128" s="78"/>
      <c r="G128" s="78"/>
      <c r="H128" s="78"/>
      <c r="I128" s="78"/>
    </row>
    <row r="129" spans="1:9" x14ac:dyDescent="0.4">
      <c r="A129" s="78"/>
      <c r="B129" s="78"/>
      <c r="C129" s="78"/>
      <c r="D129" s="78"/>
      <c r="E129" s="78"/>
      <c r="F129" s="78"/>
      <c r="G129" s="78"/>
      <c r="H129" s="78"/>
      <c r="I129" s="78"/>
    </row>
    <row r="130" spans="1:9" x14ac:dyDescent="0.4">
      <c r="A130" s="78"/>
      <c r="B130" s="78"/>
      <c r="C130" s="78"/>
      <c r="D130" s="78"/>
      <c r="E130" s="78"/>
      <c r="F130" s="78"/>
      <c r="G130" s="78"/>
      <c r="H130" s="78"/>
      <c r="I130" s="78"/>
    </row>
    <row r="131" spans="1:9" x14ac:dyDescent="0.4">
      <c r="A131" s="78"/>
      <c r="B131" s="78"/>
      <c r="C131" s="78"/>
      <c r="D131" s="78"/>
      <c r="E131" s="78"/>
      <c r="F131" s="78"/>
      <c r="G131" s="78"/>
      <c r="H131" s="78"/>
      <c r="I131" s="78"/>
    </row>
    <row r="132" spans="1:9" x14ac:dyDescent="0.4">
      <c r="A132" s="78"/>
      <c r="B132" s="78"/>
      <c r="C132" s="78"/>
      <c r="D132" s="78"/>
      <c r="E132" s="78"/>
      <c r="F132" s="78"/>
      <c r="G132" s="78"/>
      <c r="H132" s="78"/>
      <c r="I132" s="78"/>
    </row>
    <row r="133" spans="1:9" x14ac:dyDescent="0.4">
      <c r="A133" s="78"/>
      <c r="B133" s="78"/>
      <c r="C133" s="78"/>
      <c r="D133" s="78"/>
      <c r="E133" s="78"/>
      <c r="F133" s="78"/>
      <c r="G133" s="78"/>
      <c r="H133" s="78"/>
      <c r="I133" s="78"/>
    </row>
    <row r="134" spans="1:9" x14ac:dyDescent="0.4">
      <c r="A134" s="78"/>
      <c r="B134" s="78"/>
      <c r="C134" s="78"/>
      <c r="D134" s="78"/>
      <c r="E134" s="78"/>
      <c r="F134" s="78"/>
      <c r="G134" s="78"/>
      <c r="H134" s="78"/>
      <c r="I134" s="78"/>
    </row>
    <row r="135" spans="1:9" x14ac:dyDescent="0.4">
      <c r="A135" s="78"/>
      <c r="B135" s="78"/>
      <c r="C135" s="78"/>
      <c r="D135" s="78"/>
      <c r="E135" s="78"/>
      <c r="F135" s="78"/>
      <c r="G135" s="78"/>
      <c r="H135" s="78"/>
      <c r="I135" s="78"/>
    </row>
    <row r="136" spans="1:9" x14ac:dyDescent="0.4">
      <c r="A136" s="78"/>
      <c r="B136" s="78"/>
      <c r="C136" s="78"/>
      <c r="D136" s="78"/>
      <c r="E136" s="78"/>
      <c r="F136" s="78"/>
      <c r="G136" s="78"/>
      <c r="H136" s="78"/>
      <c r="I136" s="78"/>
    </row>
    <row r="137" spans="1:9" x14ac:dyDescent="0.4">
      <c r="A137" s="78"/>
      <c r="B137" s="78"/>
      <c r="C137" s="78"/>
      <c r="D137" s="78"/>
      <c r="E137" s="78"/>
      <c r="F137" s="78"/>
      <c r="G137" s="78"/>
      <c r="H137" s="78"/>
      <c r="I137" s="78"/>
    </row>
    <row r="138" spans="1:9" x14ac:dyDescent="0.4">
      <c r="A138" s="78"/>
      <c r="B138" s="78"/>
      <c r="C138" s="78"/>
      <c r="D138" s="78"/>
      <c r="E138" s="78"/>
      <c r="F138" s="78"/>
      <c r="G138" s="78"/>
      <c r="H138" s="78"/>
      <c r="I138" s="78"/>
    </row>
    <row r="139" spans="1:9" x14ac:dyDescent="0.4">
      <c r="A139" s="78"/>
      <c r="B139" s="78"/>
      <c r="C139" s="78"/>
      <c r="D139" s="78"/>
      <c r="E139" s="78"/>
      <c r="F139" s="78"/>
      <c r="G139" s="78"/>
      <c r="H139" s="78"/>
      <c r="I139" s="78"/>
    </row>
    <row r="140" spans="1:9" x14ac:dyDescent="0.4">
      <c r="A140" s="78"/>
      <c r="B140" s="78"/>
      <c r="C140" s="78"/>
      <c r="D140" s="78"/>
      <c r="E140" s="78"/>
      <c r="F140" s="78"/>
      <c r="G140" s="78"/>
      <c r="H140" s="78"/>
      <c r="I140" s="78"/>
    </row>
    <row r="141" spans="1:9" x14ac:dyDescent="0.4">
      <c r="A141" s="78"/>
      <c r="B141" s="78"/>
      <c r="C141" s="78"/>
      <c r="D141" s="78"/>
      <c r="E141" s="78"/>
      <c r="F141" s="78"/>
      <c r="G141" s="78"/>
      <c r="H141" s="78"/>
      <c r="I141" s="78"/>
    </row>
    <row r="142" spans="1:9" x14ac:dyDescent="0.4">
      <c r="A142" s="78"/>
      <c r="B142" s="78"/>
      <c r="C142" s="78"/>
      <c r="D142" s="78"/>
      <c r="E142" s="78"/>
      <c r="F142" s="78"/>
      <c r="G142" s="78"/>
      <c r="H142" s="78"/>
      <c r="I142" s="78"/>
    </row>
    <row r="143" spans="1:9" x14ac:dyDescent="0.4">
      <c r="A143" s="78"/>
      <c r="B143" s="78"/>
      <c r="C143" s="78"/>
      <c r="D143" s="78"/>
      <c r="E143" s="78"/>
      <c r="F143" s="78"/>
      <c r="G143" s="78"/>
      <c r="H143" s="78"/>
      <c r="I143" s="78"/>
    </row>
    <row r="144" spans="1:9" x14ac:dyDescent="0.4">
      <c r="A144" s="78"/>
      <c r="B144" s="78"/>
      <c r="C144" s="78"/>
      <c r="D144" s="78"/>
      <c r="E144" s="78"/>
      <c r="F144" s="78"/>
      <c r="G144" s="78"/>
      <c r="H144" s="78"/>
      <c r="I144" s="78"/>
    </row>
    <row r="145" spans="1:9" x14ac:dyDescent="0.4">
      <c r="A145" s="78"/>
      <c r="B145" s="78"/>
      <c r="C145" s="78"/>
      <c r="D145" s="78"/>
      <c r="E145" s="78"/>
      <c r="F145" s="78"/>
      <c r="G145" s="78"/>
      <c r="H145" s="78"/>
      <c r="I145" s="78"/>
    </row>
    <row r="146" spans="1:9" x14ac:dyDescent="0.4">
      <c r="A146" s="78"/>
      <c r="B146" s="78"/>
      <c r="C146" s="78"/>
      <c r="D146" s="78"/>
      <c r="E146" s="78"/>
      <c r="F146" s="78"/>
      <c r="G146" s="78"/>
      <c r="H146" s="78"/>
      <c r="I146" s="78"/>
    </row>
    <row r="147" spans="1:9" x14ac:dyDescent="0.4">
      <c r="A147" s="78"/>
      <c r="B147" s="78"/>
      <c r="C147" s="78"/>
      <c r="D147" s="78"/>
      <c r="E147" s="78"/>
      <c r="F147" s="78"/>
      <c r="G147" s="78"/>
      <c r="H147" s="78"/>
      <c r="I147" s="78"/>
    </row>
    <row r="148" spans="1:9" x14ac:dyDescent="0.4">
      <c r="A148" s="78"/>
      <c r="B148" s="78"/>
      <c r="C148" s="78"/>
      <c r="D148" s="78"/>
      <c r="E148" s="78"/>
      <c r="F148" s="78"/>
      <c r="G148" s="78"/>
      <c r="H148" s="78"/>
      <c r="I148" s="78"/>
    </row>
  </sheetData>
  <sheetProtection sheet="1" formatCells="0" formatColumns="0" formatRows="0" insertColumns="0" insertRows="0" insertHyperlinks="0" deleteColumns="0" deleteRows="0" sort="0"/>
  <mergeCells count="6">
    <mergeCell ref="A14:M14"/>
    <mergeCell ref="A15:E15"/>
    <mergeCell ref="I15:L15"/>
    <mergeCell ref="A4:M4"/>
    <mergeCell ref="A7:M7"/>
    <mergeCell ref="A10:M10"/>
  </mergeCells>
  <phoneticPr fontId="0" type="noConversion"/>
  <printOptions gridLines="1"/>
  <pageMargins left="0.78740157480314965" right="0.78740157480314965" top="0.78740157480314965" bottom="1.62" header="0.51181102362204722" footer="0.51181102362204722"/>
  <pageSetup paperSize="9" scale="91" orientation="landscape" r:id="rId1"/>
  <headerFooter alignWithMargins="0">
    <oddHeader>&amp;C- 1 -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64"/>
  <sheetViews>
    <sheetView showZeros="0" topLeftCell="A10" zoomScale="84" zoomScaleNormal="84" workbookViewId="0">
      <selection activeCell="K47" sqref="K47:K59"/>
    </sheetView>
  </sheetViews>
  <sheetFormatPr baseColWidth="10" defaultColWidth="9" defaultRowHeight="15.75" x14ac:dyDescent="0.25"/>
  <cols>
    <col min="1" max="1" width="20.625" style="42" customWidth="1"/>
    <col min="2" max="2" width="15.375" style="41" customWidth="1"/>
    <col min="3" max="3" width="11.75" style="41" customWidth="1"/>
    <col min="4" max="4" width="12.25" style="41" customWidth="1"/>
    <col min="5" max="5" width="10.75" style="41" customWidth="1"/>
    <col min="6" max="8" width="10" style="41" customWidth="1"/>
    <col min="9" max="9" width="13.875" style="41" bestFit="1" customWidth="1"/>
    <col min="10" max="10" width="11.75" style="41" bestFit="1" customWidth="1"/>
    <col min="11" max="11" width="9.25" style="41" customWidth="1"/>
    <col min="12" max="13" width="10" style="41" customWidth="1"/>
    <col min="14" max="16384" width="9" style="41"/>
  </cols>
  <sheetData>
    <row r="2" spans="1:13" ht="20.25" x14ac:dyDescent="0.3">
      <c r="A2" s="91" t="str">
        <f>"MÅLESTATISTIKK FOR ISOLATØRER - 1. HALVÅR "&amp;FORS!$A$14</f>
        <v>MÅLESTATISTIKK FOR ISOLATØRER - 1. HALVÅR 2019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6.5" thickBo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44"/>
      <c r="B4" s="45" t="s">
        <v>4</v>
      </c>
      <c r="C4" s="46"/>
      <c r="D4" s="45" t="s">
        <v>5</v>
      </c>
      <c r="E4" s="46"/>
      <c r="F4" s="45" t="str">
        <f>"Fortjeneste 1. halvår  "&amp;FORS!$A$14-0</f>
        <v>Fortjeneste 1. halvår  2019</v>
      </c>
      <c r="G4" s="47"/>
      <c r="H4" s="46"/>
      <c r="I4" s="45" t="str">
        <f>" 1. halvår  "&amp;FORS!$A$14-1</f>
        <v xml:space="preserve"> 1. halvår  2018</v>
      </c>
      <c r="J4" s="47"/>
      <c r="K4" s="46"/>
      <c r="L4" s="45" t="s">
        <v>23</v>
      </c>
      <c r="M4" s="48"/>
    </row>
    <row r="5" spans="1:13" x14ac:dyDescent="0.25">
      <c r="A5" s="49"/>
      <c r="B5" s="50" t="s">
        <v>6</v>
      </c>
      <c r="C5" s="50" t="s">
        <v>6</v>
      </c>
      <c r="D5" s="50" t="s">
        <v>6</v>
      </c>
      <c r="E5" s="50" t="s">
        <v>6</v>
      </c>
      <c r="F5" s="50" t="s">
        <v>6</v>
      </c>
      <c r="G5" s="50" t="s">
        <v>6</v>
      </c>
      <c r="H5" s="51" t="s">
        <v>27</v>
      </c>
      <c r="I5" s="50" t="s">
        <v>6</v>
      </c>
      <c r="J5" s="50" t="s">
        <v>6</v>
      </c>
      <c r="K5" s="51" t="s">
        <v>25</v>
      </c>
      <c r="L5" s="50" t="s">
        <v>6</v>
      </c>
      <c r="M5" s="52" t="s">
        <v>25</v>
      </c>
    </row>
    <row r="6" spans="1:13" x14ac:dyDescent="0.25">
      <c r="A6" s="53"/>
      <c r="B6" s="54" t="s">
        <v>24</v>
      </c>
      <c r="C6" s="54" t="s">
        <v>26</v>
      </c>
      <c r="D6" s="54" t="s">
        <v>24</v>
      </c>
      <c r="E6" s="54" t="s">
        <v>26</v>
      </c>
      <c r="F6" s="54" t="s">
        <v>24</v>
      </c>
      <c r="G6" s="54" t="s">
        <v>26</v>
      </c>
      <c r="H6" s="55" t="s">
        <v>28</v>
      </c>
      <c r="I6" s="54" t="s">
        <v>24</v>
      </c>
      <c r="J6" s="54" t="s">
        <v>26</v>
      </c>
      <c r="K6" s="55" t="s">
        <v>22</v>
      </c>
      <c r="L6" s="54" t="s">
        <v>24</v>
      </c>
      <c r="M6" s="56" t="s">
        <v>22</v>
      </c>
    </row>
    <row r="7" spans="1:13" x14ac:dyDescent="0.25">
      <c r="A7" s="57" t="s">
        <v>20</v>
      </c>
      <c r="B7" s="19"/>
      <c r="C7" s="17"/>
      <c r="D7" s="19"/>
      <c r="E7" s="19"/>
      <c r="F7" s="59">
        <f>IF(D7=0,0,B7/D7)</f>
        <v>0</v>
      </c>
      <c r="G7" s="59">
        <f>IF(E7=0,0,C7/E7)</f>
        <v>0</v>
      </c>
      <c r="H7" s="59">
        <f>IF(D7+E7=0,0,(B7+C7)/(D7+E7))</f>
        <v>0</v>
      </c>
      <c r="I7" s="17"/>
      <c r="J7" s="17"/>
      <c r="K7" s="17"/>
      <c r="L7" s="60">
        <f>IF(I7=0,0,(B7-I7)/I7)</f>
        <v>0</v>
      </c>
      <c r="M7" s="61">
        <f>IF(K7=0,0,(H7-K7)/K7)</f>
        <v>0</v>
      </c>
    </row>
    <row r="8" spans="1:13" x14ac:dyDescent="0.25">
      <c r="A8" s="57" t="s">
        <v>7</v>
      </c>
      <c r="B8" s="19"/>
      <c r="C8" s="17"/>
      <c r="D8" s="19"/>
      <c r="E8" s="17"/>
      <c r="F8" s="59">
        <f t="shared" ref="F8:G18" si="0">IF(D8=0,0,B8/D8)</f>
        <v>0</v>
      </c>
      <c r="G8" s="59">
        <f t="shared" si="0"/>
        <v>0</v>
      </c>
      <c r="H8" s="59">
        <f t="shared" ref="H8:H18" si="1">IF(D8+E8=0,0,(B8+C8)/(D8+E8))</f>
        <v>0</v>
      </c>
      <c r="I8" s="17"/>
      <c r="J8" s="17"/>
      <c r="K8" s="17"/>
      <c r="L8" s="60">
        <f t="shared" ref="L8:L18" si="2">IF(I8=0,0,(B8-I8)/I8)</f>
        <v>0</v>
      </c>
      <c r="M8" s="61">
        <f t="shared" ref="M8:M18" si="3">IF(K8=0,0,(H8-K8)/K8)</f>
        <v>0</v>
      </c>
    </row>
    <row r="9" spans="1:13" x14ac:dyDescent="0.25">
      <c r="A9" s="57" t="s">
        <v>21</v>
      </c>
      <c r="B9" s="17"/>
      <c r="C9" s="17"/>
      <c r="D9" s="17"/>
      <c r="E9" s="17"/>
      <c r="F9" s="59">
        <f t="shared" si="0"/>
        <v>0</v>
      </c>
      <c r="G9" s="59">
        <f t="shared" si="0"/>
        <v>0</v>
      </c>
      <c r="H9" s="59">
        <f t="shared" si="1"/>
        <v>0</v>
      </c>
      <c r="I9" s="17"/>
      <c r="J9" s="17"/>
      <c r="K9" s="17"/>
      <c r="L9" s="60">
        <f t="shared" si="2"/>
        <v>0</v>
      </c>
      <c r="M9" s="61">
        <f t="shared" si="3"/>
        <v>0</v>
      </c>
    </row>
    <row r="10" spans="1:13" x14ac:dyDescent="0.25">
      <c r="A10" s="57" t="s">
        <v>8</v>
      </c>
      <c r="B10" s="19"/>
      <c r="C10" s="17"/>
      <c r="D10" s="19"/>
      <c r="E10" s="17"/>
      <c r="F10" s="59">
        <f t="shared" si="0"/>
        <v>0</v>
      </c>
      <c r="G10" s="59">
        <f t="shared" si="0"/>
        <v>0</v>
      </c>
      <c r="H10" s="59">
        <f t="shared" si="1"/>
        <v>0</v>
      </c>
      <c r="I10" s="17"/>
      <c r="J10" s="17"/>
      <c r="K10" s="17"/>
      <c r="L10" s="60">
        <f t="shared" si="2"/>
        <v>0</v>
      </c>
      <c r="M10" s="61">
        <f t="shared" si="3"/>
        <v>0</v>
      </c>
    </row>
    <row r="11" spans="1:13" x14ac:dyDescent="0.25">
      <c r="A11" s="57" t="s">
        <v>9</v>
      </c>
      <c r="B11" s="17"/>
      <c r="C11" s="17"/>
      <c r="D11" s="17"/>
      <c r="E11" s="17"/>
      <c r="F11" s="59">
        <f t="shared" si="0"/>
        <v>0</v>
      </c>
      <c r="G11" s="59">
        <f t="shared" si="0"/>
        <v>0</v>
      </c>
      <c r="H11" s="59">
        <f t="shared" si="1"/>
        <v>0</v>
      </c>
      <c r="I11" s="17"/>
      <c r="J11" s="17"/>
      <c r="K11" s="17"/>
      <c r="L11" s="60">
        <f t="shared" si="2"/>
        <v>0</v>
      </c>
      <c r="M11" s="61">
        <f t="shared" si="3"/>
        <v>0</v>
      </c>
    </row>
    <row r="12" spans="1:13" x14ac:dyDescent="0.25">
      <c r="A12" s="57" t="s">
        <v>11</v>
      </c>
      <c r="B12" s="19"/>
      <c r="C12" s="17"/>
      <c r="D12" s="19"/>
      <c r="E12" s="17"/>
      <c r="F12" s="59">
        <f t="shared" si="0"/>
        <v>0</v>
      </c>
      <c r="G12" s="59">
        <f t="shared" si="0"/>
        <v>0</v>
      </c>
      <c r="H12" s="59">
        <f t="shared" si="1"/>
        <v>0</v>
      </c>
      <c r="I12" s="17"/>
      <c r="J12" s="17"/>
      <c r="K12" s="17"/>
      <c r="L12" s="60">
        <f t="shared" si="2"/>
        <v>0</v>
      </c>
      <c r="M12" s="61">
        <f t="shared" si="3"/>
        <v>0</v>
      </c>
    </row>
    <row r="13" spans="1:13" x14ac:dyDescent="0.25">
      <c r="A13" s="57" t="s">
        <v>12</v>
      </c>
      <c r="B13" s="17"/>
      <c r="C13" s="17"/>
      <c r="D13" s="17"/>
      <c r="E13" s="17"/>
      <c r="F13" s="59">
        <f t="shared" si="0"/>
        <v>0</v>
      </c>
      <c r="G13" s="59">
        <f t="shared" si="0"/>
        <v>0</v>
      </c>
      <c r="H13" s="59">
        <f t="shared" si="1"/>
        <v>0</v>
      </c>
      <c r="I13" s="17"/>
      <c r="J13" s="17"/>
      <c r="K13" s="17"/>
      <c r="L13" s="60">
        <f t="shared" si="2"/>
        <v>0</v>
      </c>
      <c r="M13" s="61">
        <f t="shared" si="3"/>
        <v>0</v>
      </c>
    </row>
    <row r="14" spans="1:13" x14ac:dyDescent="0.25">
      <c r="A14" s="57" t="s">
        <v>13</v>
      </c>
      <c r="B14" s="19"/>
      <c r="C14" s="17"/>
      <c r="D14" s="19"/>
      <c r="E14" s="17"/>
      <c r="F14" s="59">
        <f t="shared" si="0"/>
        <v>0</v>
      </c>
      <c r="G14" s="59">
        <f t="shared" si="0"/>
        <v>0</v>
      </c>
      <c r="H14" s="59">
        <f t="shared" si="1"/>
        <v>0</v>
      </c>
      <c r="I14" s="17"/>
      <c r="J14" s="17"/>
      <c r="K14" s="17"/>
      <c r="L14" s="60">
        <f t="shared" si="2"/>
        <v>0</v>
      </c>
      <c r="M14" s="61">
        <f t="shared" si="3"/>
        <v>0</v>
      </c>
    </row>
    <row r="15" spans="1:13" x14ac:dyDescent="0.25">
      <c r="A15" s="57" t="s">
        <v>14</v>
      </c>
      <c r="B15" s="17"/>
      <c r="C15" s="17"/>
      <c r="D15" s="17"/>
      <c r="E15" s="17"/>
      <c r="F15" s="59">
        <f t="shared" si="0"/>
        <v>0</v>
      </c>
      <c r="G15" s="59">
        <f t="shared" si="0"/>
        <v>0</v>
      </c>
      <c r="H15" s="59">
        <f t="shared" si="1"/>
        <v>0</v>
      </c>
      <c r="I15" s="19"/>
      <c r="J15" s="17"/>
      <c r="K15" s="17"/>
      <c r="L15" s="60">
        <f t="shared" si="2"/>
        <v>0</v>
      </c>
      <c r="M15" s="61">
        <f t="shared" si="3"/>
        <v>0</v>
      </c>
    </row>
    <row r="16" spans="1:13" x14ac:dyDescent="0.25">
      <c r="A16" s="57" t="s">
        <v>15</v>
      </c>
      <c r="B16" s="19"/>
      <c r="C16" s="17"/>
      <c r="D16" s="19"/>
      <c r="E16" s="17"/>
      <c r="F16" s="59">
        <f t="shared" si="0"/>
        <v>0</v>
      </c>
      <c r="G16" s="59">
        <f t="shared" si="0"/>
        <v>0</v>
      </c>
      <c r="H16" s="59">
        <f t="shared" si="1"/>
        <v>0</v>
      </c>
      <c r="I16" s="17"/>
      <c r="J16" s="17"/>
      <c r="K16" s="17"/>
      <c r="L16" s="60">
        <f t="shared" si="2"/>
        <v>0</v>
      </c>
      <c r="M16" s="61">
        <f t="shared" si="3"/>
        <v>0</v>
      </c>
    </row>
    <row r="17" spans="1:13" x14ac:dyDescent="0.25">
      <c r="A17" s="57" t="s">
        <v>16</v>
      </c>
      <c r="B17" s="19"/>
      <c r="C17" s="17"/>
      <c r="D17" s="19"/>
      <c r="E17" s="17"/>
      <c r="F17" s="59">
        <f t="shared" si="0"/>
        <v>0</v>
      </c>
      <c r="G17" s="59">
        <f t="shared" si="0"/>
        <v>0</v>
      </c>
      <c r="H17" s="59">
        <f t="shared" si="1"/>
        <v>0</v>
      </c>
      <c r="I17" s="17"/>
      <c r="J17" s="17"/>
      <c r="K17" s="17"/>
      <c r="L17" s="60">
        <f t="shared" si="2"/>
        <v>0</v>
      </c>
      <c r="M17" s="61">
        <f t="shared" si="3"/>
        <v>0</v>
      </c>
    </row>
    <row r="18" spans="1:13" x14ac:dyDescent="0.25">
      <c r="A18" s="57" t="s">
        <v>17</v>
      </c>
      <c r="B18" s="17"/>
      <c r="C18" s="17"/>
      <c r="D18" s="17"/>
      <c r="E18" s="17"/>
      <c r="F18" s="59">
        <f t="shared" si="0"/>
        <v>0</v>
      </c>
      <c r="G18" s="59">
        <f t="shared" si="0"/>
        <v>0</v>
      </c>
      <c r="H18" s="59">
        <f t="shared" si="1"/>
        <v>0</v>
      </c>
      <c r="I18" s="19"/>
      <c r="J18" s="17"/>
      <c r="K18" s="17"/>
      <c r="L18" s="60">
        <f t="shared" si="2"/>
        <v>0</v>
      </c>
      <c r="M18" s="61">
        <f t="shared" si="3"/>
        <v>0</v>
      </c>
    </row>
    <row r="19" spans="1:13" s="65" customFormat="1" ht="16.5" thickBot="1" x14ac:dyDescent="0.3">
      <c r="A19" s="62" t="s">
        <v>18</v>
      </c>
      <c r="B19" s="31">
        <f>SUM(B7:B18)</f>
        <v>0</v>
      </c>
      <c r="C19" s="31">
        <f>SUM(C7:C18)</f>
        <v>0</v>
      </c>
      <c r="D19" s="31">
        <f>SUM(D7:D18)</f>
        <v>0</v>
      </c>
      <c r="E19" s="31">
        <f>SUM(E7:E18)</f>
        <v>0</v>
      </c>
      <c r="F19" s="31">
        <f>IF(D19=0,0,B19/D19)</f>
        <v>0</v>
      </c>
      <c r="G19" s="31">
        <f>IF(E19=0,0,C19/E19)</f>
        <v>0</v>
      </c>
      <c r="H19" s="31">
        <f>IF(D19+E19=0,0,(B19+C19)/(D19+E19))</f>
        <v>0</v>
      </c>
      <c r="I19" s="31">
        <f>SUM(I7:I18)</f>
        <v>0</v>
      </c>
      <c r="J19" s="31">
        <f>SUM(J7:J18)</f>
        <v>0</v>
      </c>
      <c r="K19" s="32"/>
      <c r="L19" s="63">
        <f>IF(I19=0,0,(B19-I19)/I19)</f>
        <v>0</v>
      </c>
      <c r="M19" s="64">
        <f>IF(K19=0,0,(H19-K19)/K19)</f>
        <v>0</v>
      </c>
    </row>
    <row r="22" spans="1:13" ht="20.25" x14ac:dyDescent="0.3">
      <c r="A22" s="91" t="str">
        <f>"MÅLESTATISTIKK FOR ISOLATØRER - 2. HALVÅR "&amp;FORS!$A$14</f>
        <v>MÅLESTATISTIKK FOR ISOLATØRER - 2. HALVÅR 2019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16.5" thickBot="1" x14ac:dyDescent="0.3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x14ac:dyDescent="0.25">
      <c r="A24" s="44"/>
      <c r="B24" s="45" t="s">
        <v>4</v>
      </c>
      <c r="C24" s="46"/>
      <c r="D24" s="45" t="s">
        <v>5</v>
      </c>
      <c r="E24" s="46"/>
      <c r="F24" s="45" t="str">
        <f>"Fortjeneste 2. halvår  "&amp;FORS!$A$14-0</f>
        <v>Fortjeneste 2. halvår  2019</v>
      </c>
      <c r="G24" s="47"/>
      <c r="H24" s="46"/>
      <c r="I24" s="45" t="str">
        <f>" 2. halvår  "&amp;FORS!$A$14-1</f>
        <v xml:space="preserve"> 2. halvår  2018</v>
      </c>
      <c r="J24" s="47"/>
      <c r="K24" s="46"/>
      <c r="L24" s="45" t="s">
        <v>23</v>
      </c>
      <c r="M24" s="48"/>
    </row>
    <row r="25" spans="1:13" x14ac:dyDescent="0.25">
      <c r="A25" s="49"/>
      <c r="B25" s="50" t="s">
        <v>6</v>
      </c>
      <c r="C25" s="50" t="s">
        <v>6</v>
      </c>
      <c r="D25" s="50" t="s">
        <v>6</v>
      </c>
      <c r="E25" s="50" t="s">
        <v>6</v>
      </c>
      <c r="F25" s="50" t="s">
        <v>6</v>
      </c>
      <c r="G25" s="50" t="s">
        <v>6</v>
      </c>
      <c r="H25" s="51" t="s">
        <v>27</v>
      </c>
      <c r="I25" s="50" t="s">
        <v>6</v>
      </c>
      <c r="J25" s="50" t="s">
        <v>6</v>
      </c>
      <c r="K25" s="51" t="s">
        <v>25</v>
      </c>
      <c r="L25" s="50" t="s">
        <v>6</v>
      </c>
      <c r="M25" s="52" t="s">
        <v>25</v>
      </c>
    </row>
    <row r="26" spans="1:13" x14ac:dyDescent="0.25">
      <c r="A26" s="53"/>
      <c r="B26" s="54" t="s">
        <v>24</v>
      </c>
      <c r="C26" s="54" t="s">
        <v>26</v>
      </c>
      <c r="D26" s="54" t="s">
        <v>24</v>
      </c>
      <c r="E26" s="54" t="s">
        <v>26</v>
      </c>
      <c r="F26" s="54" t="s">
        <v>24</v>
      </c>
      <c r="G26" s="54" t="s">
        <v>26</v>
      </c>
      <c r="H26" s="55" t="s">
        <v>28</v>
      </c>
      <c r="I26" s="54" t="s">
        <v>24</v>
      </c>
      <c r="J26" s="54" t="s">
        <v>26</v>
      </c>
      <c r="K26" s="55" t="s">
        <v>22</v>
      </c>
      <c r="L26" s="54" t="s">
        <v>24</v>
      </c>
      <c r="M26" s="56" t="s">
        <v>22</v>
      </c>
    </row>
    <row r="27" spans="1:13" x14ac:dyDescent="0.25">
      <c r="A27" s="57" t="s">
        <v>20</v>
      </c>
      <c r="B27" s="19"/>
      <c r="C27" s="17"/>
      <c r="D27" s="19"/>
      <c r="E27" s="17"/>
      <c r="F27" s="59">
        <f t="shared" ref="F27:G38" si="4">IF(D27=0,0,B27/D27)</f>
        <v>0</v>
      </c>
      <c r="G27" s="59">
        <f t="shared" si="4"/>
        <v>0</v>
      </c>
      <c r="H27" s="59">
        <f>IF(D27+E27=0,0,(B27+C27)/(D27+E27))</f>
        <v>0</v>
      </c>
      <c r="I27" s="17"/>
      <c r="J27" s="17"/>
      <c r="K27" s="17"/>
      <c r="L27" s="60">
        <f>IF(I27=0,0,(B27-I27)/I27)</f>
        <v>0</v>
      </c>
      <c r="M27" s="61">
        <f>IF(K27=0,0,(H27-K27)/K27)</f>
        <v>0</v>
      </c>
    </row>
    <row r="28" spans="1:13" x14ac:dyDescent="0.25">
      <c r="A28" s="57" t="s">
        <v>7</v>
      </c>
      <c r="B28" s="17"/>
      <c r="C28" s="17"/>
      <c r="D28" s="19"/>
      <c r="E28" s="17"/>
      <c r="F28" s="59">
        <f t="shared" si="4"/>
        <v>0</v>
      </c>
      <c r="G28" s="59">
        <f t="shared" si="4"/>
        <v>0</v>
      </c>
      <c r="H28" s="59">
        <f t="shared" ref="H28:H38" si="5">IF(D28+E28=0,0,(B28+C28)/(D28+E28))</f>
        <v>0</v>
      </c>
      <c r="I28" s="19"/>
      <c r="J28" s="17"/>
      <c r="K28" s="17"/>
      <c r="L28" s="60">
        <f t="shared" ref="L28:L39" si="6">IF(I28=0,0,(B28-I28)/I28)</f>
        <v>0</v>
      </c>
      <c r="M28" s="61">
        <f t="shared" ref="M28:M39" si="7">IF(K28=0,0,(H28-K28)/K28)</f>
        <v>0</v>
      </c>
    </row>
    <row r="29" spans="1:13" x14ac:dyDescent="0.25">
      <c r="A29" s="57" t="s">
        <v>21</v>
      </c>
      <c r="B29" s="17"/>
      <c r="C29" s="17"/>
      <c r="D29" s="17"/>
      <c r="E29" s="17"/>
      <c r="F29" s="59">
        <f t="shared" si="4"/>
        <v>0</v>
      </c>
      <c r="G29" s="59">
        <f t="shared" si="4"/>
        <v>0</v>
      </c>
      <c r="H29" s="59">
        <f t="shared" si="5"/>
        <v>0</v>
      </c>
      <c r="I29" s="17"/>
      <c r="J29" s="17"/>
      <c r="K29" s="17"/>
      <c r="L29" s="60">
        <f t="shared" si="6"/>
        <v>0</v>
      </c>
      <c r="M29" s="61">
        <f t="shared" si="7"/>
        <v>0</v>
      </c>
    </row>
    <row r="30" spans="1:13" x14ac:dyDescent="0.25">
      <c r="A30" s="57" t="s">
        <v>8</v>
      </c>
      <c r="B30" s="19"/>
      <c r="C30" s="17"/>
      <c r="D30" s="19"/>
      <c r="E30" s="17"/>
      <c r="F30" s="59">
        <f t="shared" si="4"/>
        <v>0</v>
      </c>
      <c r="G30" s="59">
        <f t="shared" si="4"/>
        <v>0</v>
      </c>
      <c r="H30" s="59">
        <f t="shared" si="5"/>
        <v>0</v>
      </c>
      <c r="I30" s="17"/>
      <c r="J30" s="17"/>
      <c r="K30" s="17"/>
      <c r="L30" s="60">
        <f t="shared" si="6"/>
        <v>0</v>
      </c>
      <c r="M30" s="61">
        <f t="shared" si="7"/>
        <v>0</v>
      </c>
    </row>
    <row r="31" spans="1:13" x14ac:dyDescent="0.25">
      <c r="A31" s="57" t="s">
        <v>9</v>
      </c>
      <c r="B31" s="17"/>
      <c r="C31" s="17"/>
      <c r="D31" s="17"/>
      <c r="E31" s="17"/>
      <c r="F31" s="59">
        <f t="shared" si="4"/>
        <v>0</v>
      </c>
      <c r="G31" s="59">
        <f t="shared" si="4"/>
        <v>0</v>
      </c>
      <c r="H31" s="59">
        <f t="shared" si="5"/>
        <v>0</v>
      </c>
      <c r="I31" s="17"/>
      <c r="J31" s="17"/>
      <c r="K31" s="17"/>
      <c r="L31" s="60">
        <f t="shared" si="6"/>
        <v>0</v>
      </c>
      <c r="M31" s="61">
        <f t="shared" si="7"/>
        <v>0</v>
      </c>
    </row>
    <row r="32" spans="1:13" x14ac:dyDescent="0.25">
      <c r="A32" s="57" t="s">
        <v>11</v>
      </c>
      <c r="B32" s="17"/>
      <c r="C32" s="17"/>
      <c r="D32" s="19"/>
      <c r="E32" s="17"/>
      <c r="F32" s="59">
        <f t="shared" si="4"/>
        <v>0</v>
      </c>
      <c r="G32" s="59">
        <f t="shared" si="4"/>
        <v>0</v>
      </c>
      <c r="H32" s="59">
        <f t="shared" si="5"/>
        <v>0</v>
      </c>
      <c r="I32" s="19"/>
      <c r="J32" s="17"/>
      <c r="K32" s="17"/>
      <c r="L32" s="60">
        <f t="shared" si="6"/>
        <v>0</v>
      </c>
      <c r="M32" s="61">
        <f t="shared" si="7"/>
        <v>0</v>
      </c>
    </row>
    <row r="33" spans="1:13" x14ac:dyDescent="0.25">
      <c r="A33" s="57" t="s">
        <v>12</v>
      </c>
      <c r="B33" s="17"/>
      <c r="C33" s="17"/>
      <c r="D33" s="17"/>
      <c r="E33" s="17"/>
      <c r="F33" s="59">
        <f t="shared" si="4"/>
        <v>0</v>
      </c>
      <c r="G33" s="59">
        <f t="shared" si="4"/>
        <v>0</v>
      </c>
      <c r="H33" s="59">
        <f t="shared" si="5"/>
        <v>0</v>
      </c>
      <c r="I33" s="17"/>
      <c r="J33" s="17"/>
      <c r="K33" s="17"/>
      <c r="L33" s="60">
        <f t="shared" si="6"/>
        <v>0</v>
      </c>
      <c r="M33" s="61">
        <f t="shared" si="7"/>
        <v>0</v>
      </c>
    </row>
    <row r="34" spans="1:13" x14ac:dyDescent="0.25">
      <c r="A34" s="57" t="s">
        <v>13</v>
      </c>
      <c r="B34" s="17"/>
      <c r="C34" s="17"/>
      <c r="D34" s="17"/>
      <c r="E34" s="17"/>
      <c r="F34" s="59">
        <f t="shared" si="4"/>
        <v>0</v>
      </c>
      <c r="G34" s="59">
        <f t="shared" si="4"/>
        <v>0</v>
      </c>
      <c r="H34" s="59">
        <f t="shared" si="5"/>
        <v>0</v>
      </c>
      <c r="I34" s="17"/>
      <c r="J34" s="17"/>
      <c r="K34" s="17"/>
      <c r="L34" s="60">
        <f t="shared" si="6"/>
        <v>0</v>
      </c>
      <c r="M34" s="61">
        <f t="shared" si="7"/>
        <v>0</v>
      </c>
    </row>
    <row r="35" spans="1:13" x14ac:dyDescent="0.25">
      <c r="A35" s="57" t="s">
        <v>14</v>
      </c>
      <c r="B35" s="17"/>
      <c r="C35" s="17"/>
      <c r="D35" s="17"/>
      <c r="E35" s="17"/>
      <c r="F35" s="59">
        <f t="shared" si="4"/>
        <v>0</v>
      </c>
      <c r="G35" s="59">
        <f t="shared" si="4"/>
        <v>0</v>
      </c>
      <c r="H35" s="59">
        <f t="shared" si="5"/>
        <v>0</v>
      </c>
      <c r="I35" s="17"/>
      <c r="J35" s="17"/>
      <c r="K35" s="17"/>
      <c r="L35" s="60">
        <f t="shared" si="6"/>
        <v>0</v>
      </c>
      <c r="M35" s="61">
        <f t="shared" si="7"/>
        <v>0</v>
      </c>
    </row>
    <row r="36" spans="1:13" x14ac:dyDescent="0.25">
      <c r="A36" s="57" t="s">
        <v>15</v>
      </c>
      <c r="B36" s="19"/>
      <c r="C36" s="17"/>
      <c r="D36" s="19"/>
      <c r="E36" s="17"/>
      <c r="F36" s="59">
        <f t="shared" si="4"/>
        <v>0</v>
      </c>
      <c r="G36" s="59">
        <f t="shared" si="4"/>
        <v>0</v>
      </c>
      <c r="H36" s="59">
        <f t="shared" si="5"/>
        <v>0</v>
      </c>
      <c r="I36" s="17"/>
      <c r="J36" s="17"/>
      <c r="K36" s="17"/>
      <c r="L36" s="60">
        <f t="shared" si="6"/>
        <v>0</v>
      </c>
      <c r="M36" s="61">
        <f t="shared" si="7"/>
        <v>0</v>
      </c>
    </row>
    <row r="37" spans="1:13" x14ac:dyDescent="0.25">
      <c r="A37" s="57" t="s">
        <v>16</v>
      </c>
      <c r="B37" s="19"/>
      <c r="C37" s="17">
        <v>0</v>
      </c>
      <c r="D37" s="19"/>
      <c r="E37" s="17"/>
      <c r="F37" s="59">
        <f t="shared" si="4"/>
        <v>0</v>
      </c>
      <c r="G37" s="59">
        <f t="shared" si="4"/>
        <v>0</v>
      </c>
      <c r="H37" s="59">
        <f t="shared" si="5"/>
        <v>0</v>
      </c>
      <c r="I37" s="17"/>
      <c r="J37" s="17"/>
      <c r="K37" s="17"/>
      <c r="L37" s="60">
        <f t="shared" si="6"/>
        <v>0</v>
      </c>
      <c r="M37" s="61">
        <f t="shared" si="7"/>
        <v>0</v>
      </c>
    </row>
    <row r="38" spans="1:13" x14ac:dyDescent="0.25">
      <c r="A38" s="57" t="s">
        <v>17</v>
      </c>
      <c r="B38" s="19"/>
      <c r="C38" s="19"/>
      <c r="D38" s="19"/>
      <c r="E38" s="17"/>
      <c r="F38" s="59">
        <f t="shared" si="4"/>
        <v>0</v>
      </c>
      <c r="G38" s="59">
        <f t="shared" si="4"/>
        <v>0</v>
      </c>
      <c r="H38" s="59">
        <f t="shared" si="5"/>
        <v>0</v>
      </c>
      <c r="I38" s="17"/>
      <c r="J38" s="17"/>
      <c r="K38" s="17"/>
      <c r="L38" s="60">
        <f t="shared" si="6"/>
        <v>0</v>
      </c>
      <c r="M38" s="61">
        <f t="shared" si="7"/>
        <v>0</v>
      </c>
    </row>
    <row r="39" spans="1:13" s="65" customFormat="1" ht="16.5" thickBot="1" x14ac:dyDescent="0.3">
      <c r="A39" s="62" t="s">
        <v>18</v>
      </c>
      <c r="B39" s="66">
        <f>SUM(B27:B38)</f>
        <v>0</v>
      </c>
      <c r="C39" s="66">
        <f>SUM(C27:C38)</f>
        <v>0</v>
      </c>
      <c r="D39" s="66">
        <f>SUM(D27:D38)</f>
        <v>0</v>
      </c>
      <c r="E39" s="66">
        <f>SUM(E27:E38)</f>
        <v>0</v>
      </c>
      <c r="F39" s="66">
        <f>IF(D39=0,0,B39/D39)</f>
        <v>0</v>
      </c>
      <c r="G39" s="66">
        <f>IF(E39=0,0,C39/E39)</f>
        <v>0</v>
      </c>
      <c r="H39" s="66">
        <f>IF(D39+E39=0,0,(B39+C39)/(D39+E39))</f>
        <v>0</v>
      </c>
      <c r="I39" s="66">
        <f>SUM(I27:I38)</f>
        <v>0</v>
      </c>
      <c r="J39" s="66">
        <f>SUM(J27:J38)</f>
        <v>0</v>
      </c>
      <c r="K39" s="73"/>
      <c r="L39" s="67">
        <f t="shared" si="6"/>
        <v>0</v>
      </c>
      <c r="M39" s="68">
        <f t="shared" si="7"/>
        <v>0</v>
      </c>
    </row>
    <row r="40" spans="1:13" x14ac:dyDescent="0.25">
      <c r="J40" s="69"/>
    </row>
    <row r="42" spans="1:13" ht="20.25" x14ac:dyDescent="0.3">
      <c r="A42" s="91" t="str">
        <f>"MÅLESTATISTIKK FOR ISOLATØRER - GJENNOMSNITT HELE ÅRET  "&amp;FORS!$A$14</f>
        <v>MÅLESTATISTIKK FOR ISOLATØRER - GJENNOMSNITT HELE ÅRET  2019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</row>
    <row r="43" spans="1:13" ht="16.5" thickBot="1" x14ac:dyDescent="0.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 x14ac:dyDescent="0.25">
      <c r="A44" s="44"/>
      <c r="B44" s="45" t="s">
        <v>4</v>
      </c>
      <c r="C44" s="46"/>
      <c r="D44" s="45" t="s">
        <v>5</v>
      </c>
      <c r="E44" s="46"/>
      <c r="F44" s="45" t="str">
        <f>"Fortjeneste hele  "&amp;FORS!$A$14-0</f>
        <v>Fortjeneste hele  2019</v>
      </c>
      <c r="G44" s="47"/>
      <c r="H44" s="46"/>
      <c r="I44" s="45" t="str">
        <f>" Hele året  "&amp;FORS!$A$14-1</f>
        <v xml:space="preserve"> Hele året  2018</v>
      </c>
      <c r="J44" s="47"/>
      <c r="K44" s="46"/>
      <c r="L44" s="45" t="s">
        <v>23</v>
      </c>
      <c r="M44" s="48"/>
    </row>
    <row r="45" spans="1:13" x14ac:dyDescent="0.25">
      <c r="A45" s="49"/>
      <c r="B45" s="50" t="s">
        <v>6</v>
      </c>
      <c r="C45" s="50" t="s">
        <v>6</v>
      </c>
      <c r="D45" s="50" t="s">
        <v>6</v>
      </c>
      <c r="E45" s="50" t="s">
        <v>6</v>
      </c>
      <c r="F45" s="50" t="s">
        <v>6</v>
      </c>
      <c r="G45" s="50" t="s">
        <v>6</v>
      </c>
      <c r="H45" s="51" t="s">
        <v>27</v>
      </c>
      <c r="I45" s="50" t="s">
        <v>6</v>
      </c>
      <c r="J45" s="50" t="s">
        <v>6</v>
      </c>
      <c r="K45" s="51" t="s">
        <v>25</v>
      </c>
      <c r="L45" s="50" t="s">
        <v>6</v>
      </c>
      <c r="M45" s="52" t="s">
        <v>25</v>
      </c>
    </row>
    <row r="46" spans="1:13" x14ac:dyDescent="0.25">
      <c r="A46" s="53"/>
      <c r="B46" s="70" t="s">
        <v>24</v>
      </c>
      <c r="C46" s="70" t="s">
        <v>26</v>
      </c>
      <c r="D46" s="70" t="s">
        <v>24</v>
      </c>
      <c r="E46" s="70" t="s">
        <v>26</v>
      </c>
      <c r="F46" s="70" t="s">
        <v>24</v>
      </c>
      <c r="G46" s="70" t="s">
        <v>26</v>
      </c>
      <c r="H46" s="71" t="s">
        <v>28</v>
      </c>
      <c r="I46" s="70" t="s">
        <v>24</v>
      </c>
      <c r="J46" s="70" t="s">
        <v>26</v>
      </c>
      <c r="K46" s="71" t="s">
        <v>22</v>
      </c>
      <c r="L46" s="70" t="s">
        <v>24</v>
      </c>
      <c r="M46" s="72" t="s">
        <v>22</v>
      </c>
    </row>
    <row r="47" spans="1:13" x14ac:dyDescent="0.25">
      <c r="A47" s="57" t="s">
        <v>20</v>
      </c>
      <c r="B47" s="59">
        <f>SUMIFS(B$7:B$19,$A$7:$A$19,$A47)+SUMIFS(B$27:B$39,$A$27:$A$39,$A47)</f>
        <v>0</v>
      </c>
      <c r="C47" s="59">
        <f t="shared" ref="C47:E58" si="8">SUMIFS(C$7:C$19,$A$7:$A$19,$A47)+SUMIFS(C$27:C$39,$A$27:$A$39,$A47)</f>
        <v>0</v>
      </c>
      <c r="D47" s="59">
        <f t="shared" si="8"/>
        <v>0</v>
      </c>
      <c r="E47" s="59">
        <f t="shared" si="8"/>
        <v>0</v>
      </c>
      <c r="F47" s="59">
        <f>IF(D47=0,0,B47/D47)</f>
        <v>0</v>
      </c>
      <c r="G47" s="59">
        <f>IF(E47=0,0,C27/E47)</f>
        <v>0</v>
      </c>
      <c r="H47" s="59">
        <f>IF(D47+E47=0,0,(B47+C47)/(D47+E47))</f>
        <v>0</v>
      </c>
      <c r="I47" s="59">
        <f>SUMIFS(I$7:I$19,$A$7:$A$19,$A47)+SUMIFS(I$27:I$39,$A$27:$A$39,$A47)</f>
        <v>0</v>
      </c>
      <c r="J47" s="59">
        <f>SUMIFS(J$7:J$19,$A$7:$A$19,$A47)+SUMIFS(J$27:J$39,$A$27:$A$39,$A47)</f>
        <v>0</v>
      </c>
      <c r="K47" s="17"/>
      <c r="L47" s="60">
        <f>IF(I47=0,0,(B47-I47)/I47)</f>
        <v>0</v>
      </c>
      <c r="M47" s="61">
        <f>IF(K47=0,0,(H47-K47)/K47)</f>
        <v>0</v>
      </c>
    </row>
    <row r="48" spans="1:13" x14ac:dyDescent="0.25">
      <c r="A48" s="57" t="s">
        <v>7</v>
      </c>
      <c r="B48" s="59">
        <f t="shared" ref="B48:B58" si="9">SUMIFS($B$7:$B$19,$A$7:$A$19,A48)+SUMIFS($B$27:$B$39,$A$27:$A$39,A48)</f>
        <v>0</v>
      </c>
      <c r="C48" s="59">
        <f t="shared" si="8"/>
        <v>0</v>
      </c>
      <c r="D48" s="59">
        <f t="shared" si="8"/>
        <v>0</v>
      </c>
      <c r="E48" s="59">
        <f t="shared" si="8"/>
        <v>0</v>
      </c>
      <c r="F48" s="59">
        <f t="shared" ref="F48:G58" si="10">IF(D48=0,0,B48/D48)</f>
        <v>0</v>
      </c>
      <c r="G48" s="59">
        <f t="shared" si="10"/>
        <v>0</v>
      </c>
      <c r="H48" s="59">
        <f t="shared" ref="H48:H58" si="11">IF(D48+E48=0,0,(B48+C48)/(D48+E48))</f>
        <v>0</v>
      </c>
      <c r="I48" s="59">
        <f t="shared" ref="I48:J58" si="12">SUMIFS(I$7:I$19,$A$7:$A$19,$A48)+SUMIFS(I$27:I$39,$A$27:$A$39,$A48)</f>
        <v>0</v>
      </c>
      <c r="J48" s="59">
        <f t="shared" si="12"/>
        <v>0</v>
      </c>
      <c r="K48" s="17"/>
      <c r="L48" s="60">
        <f t="shared" ref="L48:L58" si="13">IF(I48=0,0,(B48-I48)/I48)</f>
        <v>0</v>
      </c>
      <c r="M48" s="61">
        <f t="shared" ref="M48:M58" si="14">IF(K48=0,0,(H48-K48)/K48)</f>
        <v>0</v>
      </c>
    </row>
    <row r="49" spans="1:13" x14ac:dyDescent="0.25">
      <c r="A49" s="57" t="s">
        <v>21</v>
      </c>
      <c r="B49" s="59">
        <f t="shared" si="9"/>
        <v>0</v>
      </c>
      <c r="C49" s="59">
        <f t="shared" si="8"/>
        <v>0</v>
      </c>
      <c r="D49" s="59">
        <f t="shared" si="8"/>
        <v>0</v>
      </c>
      <c r="E49" s="59">
        <f t="shared" si="8"/>
        <v>0</v>
      </c>
      <c r="F49" s="59">
        <f t="shared" si="10"/>
        <v>0</v>
      </c>
      <c r="G49" s="59">
        <f t="shared" si="10"/>
        <v>0</v>
      </c>
      <c r="H49" s="59">
        <f t="shared" si="11"/>
        <v>0</v>
      </c>
      <c r="I49" s="59">
        <f t="shared" si="12"/>
        <v>0</v>
      </c>
      <c r="J49" s="59">
        <f t="shared" si="12"/>
        <v>0</v>
      </c>
      <c r="K49" s="17"/>
      <c r="L49" s="60">
        <f t="shared" si="13"/>
        <v>0</v>
      </c>
      <c r="M49" s="61">
        <f t="shared" si="14"/>
        <v>0</v>
      </c>
    </row>
    <row r="50" spans="1:13" x14ac:dyDescent="0.25">
      <c r="A50" s="57" t="s">
        <v>8</v>
      </c>
      <c r="B50" s="59">
        <f t="shared" si="9"/>
        <v>0</v>
      </c>
      <c r="C50" s="59">
        <f t="shared" si="8"/>
        <v>0</v>
      </c>
      <c r="D50" s="59">
        <f t="shared" si="8"/>
        <v>0</v>
      </c>
      <c r="E50" s="59">
        <f t="shared" si="8"/>
        <v>0</v>
      </c>
      <c r="F50" s="59">
        <f t="shared" si="10"/>
        <v>0</v>
      </c>
      <c r="G50" s="59">
        <f t="shared" si="10"/>
        <v>0</v>
      </c>
      <c r="H50" s="59">
        <f t="shared" si="11"/>
        <v>0</v>
      </c>
      <c r="I50" s="59">
        <f t="shared" si="12"/>
        <v>0</v>
      </c>
      <c r="J50" s="59">
        <f t="shared" si="12"/>
        <v>0</v>
      </c>
      <c r="K50" s="17"/>
      <c r="L50" s="60">
        <f t="shared" si="13"/>
        <v>0</v>
      </c>
      <c r="M50" s="61">
        <f t="shared" si="14"/>
        <v>0</v>
      </c>
    </row>
    <row r="51" spans="1:13" x14ac:dyDescent="0.25">
      <c r="A51" s="57" t="s">
        <v>9</v>
      </c>
      <c r="B51" s="59">
        <f t="shared" si="9"/>
        <v>0</v>
      </c>
      <c r="C51" s="59">
        <f t="shared" si="8"/>
        <v>0</v>
      </c>
      <c r="D51" s="59">
        <f t="shared" si="8"/>
        <v>0</v>
      </c>
      <c r="E51" s="59">
        <f t="shared" si="8"/>
        <v>0</v>
      </c>
      <c r="F51" s="59">
        <f t="shared" si="10"/>
        <v>0</v>
      </c>
      <c r="G51" s="59">
        <f t="shared" si="10"/>
        <v>0</v>
      </c>
      <c r="H51" s="59">
        <f t="shared" si="11"/>
        <v>0</v>
      </c>
      <c r="I51" s="59">
        <f t="shared" si="12"/>
        <v>0</v>
      </c>
      <c r="J51" s="59">
        <f t="shared" si="12"/>
        <v>0</v>
      </c>
      <c r="K51" s="17"/>
      <c r="L51" s="60">
        <f t="shared" si="13"/>
        <v>0</v>
      </c>
      <c r="M51" s="61">
        <f t="shared" si="14"/>
        <v>0</v>
      </c>
    </row>
    <row r="52" spans="1:13" x14ac:dyDescent="0.25">
      <c r="A52" s="57" t="s">
        <v>11</v>
      </c>
      <c r="B52" s="59">
        <f t="shared" si="9"/>
        <v>0</v>
      </c>
      <c r="C52" s="59">
        <f t="shared" si="8"/>
        <v>0</v>
      </c>
      <c r="D52" s="58">
        <f t="shared" si="8"/>
        <v>0</v>
      </c>
      <c r="E52" s="59">
        <f t="shared" si="8"/>
        <v>0</v>
      </c>
      <c r="F52" s="59">
        <f>IF(D52=0,0,B52/D52)</f>
        <v>0</v>
      </c>
      <c r="G52" s="59">
        <f t="shared" si="10"/>
        <v>0</v>
      </c>
      <c r="H52" s="59">
        <f>IF(D52+E52=0,0,(B52+C52)/(D52+E52))</f>
        <v>0</v>
      </c>
      <c r="I52" s="59">
        <f t="shared" si="12"/>
        <v>0</v>
      </c>
      <c r="J52" s="59">
        <f t="shared" si="12"/>
        <v>0</v>
      </c>
      <c r="K52" s="17"/>
      <c r="L52" s="60">
        <f t="shared" si="13"/>
        <v>0</v>
      </c>
      <c r="M52" s="61">
        <f t="shared" si="14"/>
        <v>0</v>
      </c>
    </row>
    <row r="53" spans="1:13" x14ac:dyDescent="0.25">
      <c r="A53" s="57" t="s">
        <v>12</v>
      </c>
      <c r="B53" s="59">
        <f t="shared" si="9"/>
        <v>0</v>
      </c>
      <c r="C53" s="59">
        <f t="shared" si="8"/>
        <v>0</v>
      </c>
      <c r="D53" s="59">
        <f t="shared" si="8"/>
        <v>0</v>
      </c>
      <c r="E53" s="59">
        <f t="shared" si="8"/>
        <v>0</v>
      </c>
      <c r="F53" s="59">
        <f t="shared" si="10"/>
        <v>0</v>
      </c>
      <c r="G53" s="59">
        <f t="shared" si="10"/>
        <v>0</v>
      </c>
      <c r="H53" s="59">
        <f t="shared" si="11"/>
        <v>0</v>
      </c>
      <c r="I53" s="59">
        <f t="shared" si="12"/>
        <v>0</v>
      </c>
      <c r="J53" s="59">
        <f t="shared" si="12"/>
        <v>0</v>
      </c>
      <c r="K53" s="17"/>
      <c r="L53" s="60">
        <f t="shared" si="13"/>
        <v>0</v>
      </c>
      <c r="M53" s="61">
        <f t="shared" si="14"/>
        <v>0</v>
      </c>
    </row>
    <row r="54" spans="1:13" x14ac:dyDescent="0.25">
      <c r="A54" s="57" t="s">
        <v>13</v>
      </c>
      <c r="B54" s="59">
        <f t="shared" si="9"/>
        <v>0</v>
      </c>
      <c r="C54" s="59">
        <f t="shared" si="8"/>
        <v>0</v>
      </c>
      <c r="D54" s="59">
        <f t="shared" si="8"/>
        <v>0</v>
      </c>
      <c r="E54" s="59">
        <f t="shared" si="8"/>
        <v>0</v>
      </c>
      <c r="F54" s="59">
        <f t="shared" si="10"/>
        <v>0</v>
      </c>
      <c r="G54" s="59">
        <f t="shared" si="10"/>
        <v>0</v>
      </c>
      <c r="H54" s="59">
        <f t="shared" si="11"/>
        <v>0</v>
      </c>
      <c r="I54" s="59">
        <f t="shared" si="12"/>
        <v>0</v>
      </c>
      <c r="J54" s="59">
        <f t="shared" si="12"/>
        <v>0</v>
      </c>
      <c r="K54" s="17"/>
      <c r="L54" s="60">
        <f t="shared" si="13"/>
        <v>0</v>
      </c>
      <c r="M54" s="61">
        <f t="shared" si="14"/>
        <v>0</v>
      </c>
    </row>
    <row r="55" spans="1:13" x14ac:dyDescent="0.25">
      <c r="A55" s="57" t="s">
        <v>14</v>
      </c>
      <c r="B55" s="59">
        <f t="shared" si="9"/>
        <v>0</v>
      </c>
      <c r="C55" s="59">
        <f t="shared" si="8"/>
        <v>0</v>
      </c>
      <c r="D55" s="59">
        <f t="shared" si="8"/>
        <v>0</v>
      </c>
      <c r="E55" s="59">
        <f t="shared" si="8"/>
        <v>0</v>
      </c>
      <c r="F55" s="59">
        <f t="shared" si="10"/>
        <v>0</v>
      </c>
      <c r="G55" s="59">
        <f t="shared" si="10"/>
        <v>0</v>
      </c>
      <c r="H55" s="59">
        <f t="shared" si="11"/>
        <v>0</v>
      </c>
      <c r="I55" s="59">
        <f t="shared" si="12"/>
        <v>0</v>
      </c>
      <c r="J55" s="59">
        <f t="shared" si="12"/>
        <v>0</v>
      </c>
      <c r="K55" s="17"/>
      <c r="L55" s="60">
        <f t="shared" si="13"/>
        <v>0</v>
      </c>
      <c r="M55" s="61">
        <f t="shared" si="14"/>
        <v>0</v>
      </c>
    </row>
    <row r="56" spans="1:13" x14ac:dyDescent="0.25">
      <c r="A56" s="57" t="s">
        <v>15</v>
      </c>
      <c r="B56" s="59">
        <f t="shared" si="9"/>
        <v>0</v>
      </c>
      <c r="C56" s="59">
        <f t="shared" si="8"/>
        <v>0</v>
      </c>
      <c r="D56" s="59">
        <f t="shared" si="8"/>
        <v>0</v>
      </c>
      <c r="E56" s="59">
        <f t="shared" si="8"/>
        <v>0</v>
      </c>
      <c r="F56" s="59">
        <f>IF(D56=0,0,B56/D56)</f>
        <v>0</v>
      </c>
      <c r="G56" s="59">
        <f t="shared" si="10"/>
        <v>0</v>
      </c>
      <c r="H56" s="59">
        <f t="shared" si="11"/>
        <v>0</v>
      </c>
      <c r="I56" s="59">
        <f t="shared" si="12"/>
        <v>0</v>
      </c>
      <c r="J56" s="59">
        <f t="shared" si="12"/>
        <v>0</v>
      </c>
      <c r="K56" s="17"/>
      <c r="L56" s="60">
        <f t="shared" si="13"/>
        <v>0</v>
      </c>
      <c r="M56" s="61">
        <f t="shared" si="14"/>
        <v>0</v>
      </c>
    </row>
    <row r="57" spans="1:13" x14ac:dyDescent="0.25">
      <c r="A57" s="57" t="s">
        <v>16</v>
      </c>
      <c r="B57" s="59">
        <f t="shared" si="9"/>
        <v>0</v>
      </c>
      <c r="C57" s="59">
        <f t="shared" si="8"/>
        <v>0</v>
      </c>
      <c r="D57" s="59">
        <f t="shared" si="8"/>
        <v>0</v>
      </c>
      <c r="E57" s="59">
        <f>SUMIFS(E$7:E$19,$A$7:$A$19,$A57)+SUMIFS(E$27:E$39,$A$27:$A$39,$A57)</f>
        <v>0</v>
      </c>
      <c r="F57" s="59">
        <f>IF(D57=0,0,B57/D57)</f>
        <v>0</v>
      </c>
      <c r="G57" s="59">
        <f t="shared" si="10"/>
        <v>0</v>
      </c>
      <c r="H57" s="59">
        <f t="shared" si="11"/>
        <v>0</v>
      </c>
      <c r="I57" s="59">
        <f t="shared" si="12"/>
        <v>0</v>
      </c>
      <c r="J57" s="59">
        <f t="shared" si="12"/>
        <v>0</v>
      </c>
      <c r="K57" s="17"/>
      <c r="L57" s="60">
        <f t="shared" si="13"/>
        <v>0</v>
      </c>
      <c r="M57" s="61">
        <f t="shared" si="14"/>
        <v>0</v>
      </c>
    </row>
    <row r="58" spans="1:13" x14ac:dyDescent="0.25">
      <c r="A58" s="57" t="s">
        <v>17</v>
      </c>
      <c r="B58" s="59">
        <f t="shared" si="9"/>
        <v>0</v>
      </c>
      <c r="C58" s="59">
        <f t="shared" si="8"/>
        <v>0</v>
      </c>
      <c r="D58" s="58">
        <f t="shared" si="8"/>
        <v>0</v>
      </c>
      <c r="E58" s="59">
        <f t="shared" si="8"/>
        <v>0</v>
      </c>
      <c r="F58" s="59">
        <f t="shared" si="10"/>
        <v>0</v>
      </c>
      <c r="G58" s="59">
        <f t="shared" si="10"/>
        <v>0</v>
      </c>
      <c r="H58" s="59">
        <f t="shared" si="11"/>
        <v>0</v>
      </c>
      <c r="I58" s="59">
        <f t="shared" si="12"/>
        <v>0</v>
      </c>
      <c r="J58" s="59">
        <f t="shared" si="12"/>
        <v>0</v>
      </c>
      <c r="K58" s="17"/>
      <c r="L58" s="60">
        <f t="shared" si="13"/>
        <v>0</v>
      </c>
      <c r="M58" s="61">
        <f t="shared" si="14"/>
        <v>0</v>
      </c>
    </row>
    <row r="59" spans="1:13" s="65" customFormat="1" ht="16.5" thickBot="1" x14ac:dyDescent="0.3">
      <c r="A59" s="62" t="s">
        <v>18</v>
      </c>
      <c r="B59" s="66">
        <f>SUM(B47:B58)</f>
        <v>0</v>
      </c>
      <c r="C59" s="66">
        <f>SUM(C47:C58)</f>
        <v>0</v>
      </c>
      <c r="D59" s="66">
        <f>SUM(D47:D58)</f>
        <v>0</v>
      </c>
      <c r="E59" s="66">
        <f>SUM(E47:E58)</f>
        <v>0</v>
      </c>
      <c r="F59" s="66">
        <f>IF(D59=0,0,B59/D59)</f>
        <v>0</v>
      </c>
      <c r="G59" s="66">
        <f>IF(E59=0,0,C59/E59)</f>
        <v>0</v>
      </c>
      <c r="H59" s="66">
        <f>IF(D59+E59=0,0,(B59+C59)/(D59+E59))</f>
        <v>0</v>
      </c>
      <c r="I59" s="66">
        <f>SUM(I47:I58)</f>
        <v>0</v>
      </c>
      <c r="J59" s="66">
        <f>SUM(J47:J58)</f>
        <v>0</v>
      </c>
      <c r="K59" s="73"/>
      <c r="L59" s="67">
        <f>IF(I59=0,0,(B59-I59)/I59)</f>
        <v>0</v>
      </c>
      <c r="M59" s="68">
        <f>IF(K59=0,0,(H59-K59)/K59)</f>
        <v>0</v>
      </c>
    </row>
    <row r="62" spans="1:13" x14ac:dyDescent="0.25">
      <c r="I62" s="69"/>
    </row>
    <row r="64" spans="1:13" x14ac:dyDescent="0.25">
      <c r="I64" s="69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72" orientation="landscape" r:id="rId1"/>
  <headerFooter alignWithMargins="0">
    <oddFooter>&amp;L&amp;9FORH.AVD./&amp;D/&amp;T/&amp;F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</sheetPr>
  <dimension ref="A2:O65"/>
  <sheetViews>
    <sheetView showZeros="0" tabSelected="1" topLeftCell="A43" zoomScale="84" zoomScaleNormal="84" workbookViewId="0">
      <selection activeCell="K66" sqref="K66"/>
    </sheetView>
  </sheetViews>
  <sheetFormatPr baseColWidth="10" defaultColWidth="9" defaultRowHeight="15.75" x14ac:dyDescent="0.25"/>
  <cols>
    <col min="1" max="1" width="16.875" style="7" customWidth="1"/>
    <col min="2" max="2" width="13.375" style="6" bestFit="1" customWidth="1"/>
    <col min="3" max="5" width="11.75" style="6" customWidth="1"/>
    <col min="6" max="8" width="9.25" style="6" customWidth="1"/>
    <col min="9" max="9" width="13.375" style="6" customWidth="1"/>
    <col min="10" max="10" width="12.375" style="6" bestFit="1" customWidth="1"/>
    <col min="11" max="11" width="9.25" style="6" customWidth="1"/>
    <col min="12" max="13" width="9.375" style="6" customWidth="1"/>
    <col min="14" max="14" width="9" style="6"/>
    <col min="15" max="15" width="9.875" style="6" bestFit="1" customWidth="1"/>
    <col min="16" max="16384" width="9" style="6"/>
  </cols>
  <sheetData>
    <row r="2" spans="1:13" ht="20.25" x14ac:dyDescent="0.3">
      <c r="A2" s="90" t="str">
        <f>"MÅLESTATISTIKK ALLE BYGGFAG - 1. HALVÅR "&amp;FORS!$A$14</f>
        <v>MÅLESTATISTIKK ALLE BYGGFAG - 1. HALVÅR 2019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6.5" thickBo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5">
      <c r="A4" s="20"/>
      <c r="B4" s="21" t="s">
        <v>4</v>
      </c>
      <c r="C4" s="22"/>
      <c r="D4" s="21" t="s">
        <v>5</v>
      </c>
      <c r="E4" s="22"/>
      <c r="F4" s="21" t="str">
        <f>"Fortjeneste 1. halvår  "&amp;FORS!$A$14-0</f>
        <v>Fortjeneste 1. halvår  2019</v>
      </c>
      <c r="G4" s="23"/>
      <c r="H4" s="22"/>
      <c r="I4" s="21" t="str">
        <f>" 1. halvår  "&amp;FORS!$A$14-1</f>
        <v xml:space="preserve"> 1. halvår  2018</v>
      </c>
      <c r="J4" s="23"/>
      <c r="K4" s="22"/>
      <c r="L4" s="21" t="s">
        <v>23</v>
      </c>
      <c r="M4" s="24"/>
    </row>
    <row r="5" spans="1:13" x14ac:dyDescent="0.25">
      <c r="A5" s="25"/>
      <c r="B5" s="9" t="s">
        <v>6</v>
      </c>
      <c r="C5" s="9" t="s">
        <v>6</v>
      </c>
      <c r="D5" s="9" t="s">
        <v>6</v>
      </c>
      <c r="E5" s="9" t="s">
        <v>6</v>
      </c>
      <c r="F5" s="9" t="s">
        <v>6</v>
      </c>
      <c r="G5" s="9" t="s">
        <v>6</v>
      </c>
      <c r="H5" s="10" t="s">
        <v>27</v>
      </c>
      <c r="I5" s="9" t="s">
        <v>6</v>
      </c>
      <c r="J5" s="9" t="s">
        <v>6</v>
      </c>
      <c r="K5" s="10" t="s">
        <v>25</v>
      </c>
      <c r="L5" s="9" t="s">
        <v>6</v>
      </c>
      <c r="M5" s="26" t="s">
        <v>25</v>
      </c>
    </row>
    <row r="6" spans="1:13" x14ac:dyDescent="0.25">
      <c r="A6" s="27"/>
      <c r="B6" s="11" t="s">
        <v>24</v>
      </c>
      <c r="C6" s="11" t="s">
        <v>26</v>
      </c>
      <c r="D6" s="11" t="s">
        <v>24</v>
      </c>
      <c r="E6" s="11" t="s">
        <v>26</v>
      </c>
      <c r="F6" s="11" t="s">
        <v>24</v>
      </c>
      <c r="G6" s="11" t="s">
        <v>26</v>
      </c>
      <c r="H6" s="12" t="s">
        <v>28</v>
      </c>
      <c r="I6" s="11" t="s">
        <v>24</v>
      </c>
      <c r="J6" s="11" t="s">
        <v>26</v>
      </c>
      <c r="K6" s="12" t="s">
        <v>22</v>
      </c>
      <c r="L6" s="11" t="s">
        <v>24</v>
      </c>
      <c r="M6" s="28" t="s">
        <v>22</v>
      </c>
    </row>
    <row r="7" spans="1:13" x14ac:dyDescent="0.25">
      <c r="A7" s="29" t="s">
        <v>20</v>
      </c>
      <c r="B7" s="5">
        <f>SUMIFS(BETONG!B$7:B$18,BETONG!$A$7:$A$18,ÅRSTOT!$A7)+SUMIFS(TØMRERE!B$7:B$18,TØMRERE!$A$7:$A$18,ÅRSTOT!$A7)+SUMIFS(RØRLEGGERE!B$7:B$18,RØRLEGGERE!$A$7:$A$18,ÅRSTOT!$A7)+SUMIFS(MURERE!B$7:B$18,MURERE!$A$7:$A$18,ÅRSTOT!$A7)+SUMIFS('BLIKK OG VENTILASJON'!B$7:B$18,'BLIKK OG VENTILASJON'!$A$7:$A$18,ÅRSTOT!$A7)+SUMIFS(ISOLATØR!B$7:B$18,ISOLATØR!$A$7:$A$18,ÅRSTOT!$A7)+SUMIFS(MALERE!B$7:B$18,MALERE!$A$7:$A$18,ÅRSTOT!$A7)+SUMIFS(TAKTEKKERE!B$7:B$18,TAKTEKKERE!$A$7:$A$18,ÅRSTOT!$A7)</f>
        <v>12805609</v>
      </c>
      <c r="C7" s="5">
        <f>SUMIFS(BETONG!C$7:C$18,BETONG!$A$7:$A$18,ÅRSTOT!$A7)+SUMIFS(TØMRERE!C$7:C$18,TØMRERE!$A$7:$A$18,ÅRSTOT!$A7)+SUMIFS(RØRLEGGERE!C$7:C$18,RØRLEGGERE!$A$7:$A$18,ÅRSTOT!$A7)+SUMIFS(MURERE!C$7:C$18,MURERE!$A$7:$A$18,ÅRSTOT!$A7)+SUMIFS('BLIKK OG VENTILASJON'!C$7:C$18,'BLIKK OG VENTILASJON'!$A$7:$A$18,ÅRSTOT!$A7)+SUMIFS(ISOLATØR!C$7:C$18,ISOLATØR!$A$7:$A$18,ÅRSTOT!$A7)+SUMIFS(MALERE!C$7:C$18,MALERE!$A$7:$A$18,ÅRSTOT!$A7)+SUMIFS(TAKTEKKERE!C$7:C$18,TAKTEKKERE!$A$7:$A$18,ÅRSTOT!$A7)</f>
        <v>0</v>
      </c>
      <c r="D7" s="5">
        <f>SUMIFS(BETONG!D$7:D$18,BETONG!$A$7:$A$18,ÅRSTOT!$A7)+SUMIFS(TØMRERE!D$7:D$18,TØMRERE!$A$7:$A$18,ÅRSTOT!$A7)+SUMIFS(RØRLEGGERE!D$7:D$18,RØRLEGGERE!$A$7:$A$18,ÅRSTOT!$A7)+SUMIFS(MURERE!D$7:D$18,MURERE!$A$7:$A$18,ÅRSTOT!$A7)+SUMIFS('BLIKK OG VENTILASJON'!D$7:D$18,'BLIKK OG VENTILASJON'!$A$7:$A$18,ÅRSTOT!$A7)+SUMIFS(ISOLATØR!D$7:D$18,ISOLATØR!$A$7:$A$18,ÅRSTOT!$A7)+SUMIFS(MALERE!D$7:D$18,MALERE!$A$7:$A$18,ÅRSTOT!$A7)+SUMIFS(TAKTEKKERE!D$7:D$18,TAKTEKKERE!$A$7:$A$18,ÅRSTOT!$A7)</f>
        <v>42912</v>
      </c>
      <c r="E7" s="5">
        <f>SUMIFS(BETONG!E$7:E$18,BETONG!$A$7:$A$18,ÅRSTOT!$A7)+SUMIFS(TØMRERE!E$7:E$18,TØMRERE!$A$7:$A$18,ÅRSTOT!$A7)+SUMIFS(RØRLEGGERE!E$7:E$18,RØRLEGGERE!$A$7:$A$18,ÅRSTOT!$A7)+SUMIFS(MURERE!E$7:E$18,MURERE!$A$7:$A$18,ÅRSTOT!$A7)+SUMIFS('BLIKK OG VENTILASJON'!E$7:E$18,'BLIKK OG VENTILASJON'!$A$7:$A$18,ÅRSTOT!$A7)+SUMIFS(ISOLATØR!E$7:E$18,ISOLATØR!$A$7:$A$18,ÅRSTOT!$A7)+SUMIFS(MALERE!E$7:E$18,MALERE!$A$7:$A$18,ÅRSTOT!$A7)+SUMIFS(TAKTEKKERE!E$7:E$18,TAKTEKKERE!$A$7:$A$18,ÅRSTOT!$A7)</f>
        <v>0</v>
      </c>
      <c r="F7" s="13">
        <f t="shared" ref="F7:G19" si="0">IF(D7=0,0,B7/D7)</f>
        <v>298.41557140193885</v>
      </c>
      <c r="G7" s="13">
        <f t="shared" si="0"/>
        <v>0</v>
      </c>
      <c r="H7" s="13">
        <f t="shared" ref="H7:H19" si="1">IF(D7+E7=0,0,(B7+C7)/(D7+E7))</f>
        <v>298.41557140193885</v>
      </c>
      <c r="I7" s="5">
        <f>SUMIFS(BETONG!I$7:I$18,BETONG!$A$7:$A$18,ÅRSTOT!$A7)+SUMIFS(TØMRERE!I$7:I$18,TØMRERE!$A$7:$A$18,ÅRSTOT!$A7)+SUMIFS(RØRLEGGERE!I$7:I$18,RØRLEGGERE!$A$7:$A$18,ÅRSTOT!$A7)+SUMIFS(MURERE!I$7:I$18,MURERE!$A$7:$A$18,ÅRSTOT!$A7)+SUMIFS('BLIKK OG VENTILASJON'!I$7:I$18,'BLIKK OG VENTILASJON'!$A$7:$A$18,ÅRSTOT!$A7)+SUMIFS(ISOLATØR!I$7:I$18,ISOLATØR!$A$7:$A$18,ÅRSTOT!$A7)+SUMIFS(MALERE!I$7:I$18,MALERE!$A$7:$A$18,ÅRSTOT!$A7)+SUMIFS(TAKTEKKERE!I$7:I$18,TAKTEKKERE!$A$7:$A$18,ÅRSTOT!$A7)</f>
        <v>3587245</v>
      </c>
      <c r="J7" s="5">
        <f>SUMIFS(BETONG!J$7:J$18,BETONG!$A$7:$A$18,ÅRSTOT!$A7)+SUMIFS(TØMRERE!J$7:J$18,TØMRERE!$A$7:$A$18,ÅRSTOT!$A7)+SUMIFS(RØRLEGGERE!J$7:J$18,RØRLEGGERE!$A$7:$A$18,ÅRSTOT!$A7)+SUMIFS(MURERE!J$7:J$18,MURERE!$A$7:$A$18,ÅRSTOT!$A7)+SUMIFS('BLIKK OG VENTILASJON'!J$7:J$18,'BLIKK OG VENTILASJON'!$A$7:$A$18,ÅRSTOT!$A7)+SUMIFS(ISOLATØR!J$7:J$18,ISOLATØR!$A$7:$A$18,ÅRSTOT!$A7)+SUMIFS(MALERE!J$7:J$18,MALERE!$A$7:$A$18,ÅRSTOT!$A7)+SUMIFS(TAKTEKKERE!J$7:J$18,TAKTEKKERE!$A$7:$A$18,ÅRSTOT!$A7)</f>
        <v>0</v>
      </c>
      <c r="K7" s="14">
        <v>285.01</v>
      </c>
      <c r="L7" s="15">
        <f>IF(I7=0,0,(B7-I7)/I7)</f>
        <v>2.569761474334761</v>
      </c>
      <c r="M7" s="35">
        <f>IF(K7=0,0,(H7-K7)/K7)</f>
        <v>4.7035442271986451E-2</v>
      </c>
    </row>
    <row r="8" spans="1:13" x14ac:dyDescent="0.25">
      <c r="A8" s="29" t="s">
        <v>7</v>
      </c>
      <c r="B8" s="5">
        <f>SUMIFS(BETONG!B$7:B$18,BETONG!$A$7:$A$18,ÅRSTOT!$A8)+SUMIFS(TØMRERE!B$7:B$18,TØMRERE!$A$7:$A$18,ÅRSTOT!$A8)+SUMIFS(RØRLEGGERE!B$7:B$18,RØRLEGGERE!$A$7:$A$18,ÅRSTOT!$A8)+SUMIFS(MURERE!B$7:B$18,MURERE!$A$7:$A$18,ÅRSTOT!$A8)+SUMIFS('BLIKK OG VENTILASJON'!B$7:B$18,'BLIKK OG VENTILASJON'!$A$7:$A$18,ÅRSTOT!$A8)+SUMIFS(ISOLATØR!B$7:B$18,ISOLATØR!$A$7:$A$18,ÅRSTOT!$A8)+SUMIFS(MALERE!B$7:B$18,MALERE!$A$7:$A$18,ÅRSTOT!$A8)+SUMIFS(TAKTEKKERE!B$7:B$18,TAKTEKKERE!$A$7:$A$18,ÅRSTOT!$A8)</f>
        <v>26375961.449999999</v>
      </c>
      <c r="C8" s="5">
        <f>SUMIFS(BETONG!C$7:C$18,BETONG!$A$7:$A$18,ÅRSTOT!$A8)+SUMIFS(TØMRERE!C$7:C$18,TØMRERE!$A$7:$A$18,ÅRSTOT!$A8)+SUMIFS(RØRLEGGERE!C$7:C$18,RØRLEGGERE!$A$7:$A$18,ÅRSTOT!$A8)+SUMIFS(MURERE!C$7:C$18,MURERE!$A$7:$A$18,ÅRSTOT!$A8)+SUMIFS('BLIKK OG VENTILASJON'!C$7:C$18,'BLIKK OG VENTILASJON'!$A$7:$A$18,ÅRSTOT!$A8)+SUMIFS(ISOLATØR!C$7:C$18,ISOLATØR!$A$7:$A$18,ÅRSTOT!$A8)+SUMIFS(MALERE!C$7:C$18,MALERE!$A$7:$A$18,ÅRSTOT!$A8)+SUMIFS(TAKTEKKERE!C$7:C$18,TAKTEKKERE!$A$7:$A$18,ÅRSTOT!$A8)</f>
        <v>0</v>
      </c>
      <c r="D8" s="5">
        <f>SUMIFS(BETONG!D$7:D$18,BETONG!$A$7:$A$18,ÅRSTOT!$A8)+SUMIFS(TØMRERE!D$7:D$18,TØMRERE!$A$7:$A$18,ÅRSTOT!$A8)+SUMIFS(RØRLEGGERE!D$7:D$18,RØRLEGGERE!$A$7:$A$18,ÅRSTOT!$A8)+SUMIFS(MURERE!D$7:D$18,MURERE!$A$7:$A$18,ÅRSTOT!$A8)+SUMIFS('BLIKK OG VENTILASJON'!D$7:D$18,'BLIKK OG VENTILASJON'!$A$7:$A$18,ÅRSTOT!$A8)+SUMIFS(ISOLATØR!D$7:D$18,ISOLATØR!$A$7:$A$18,ÅRSTOT!$A8)+SUMIFS(MALERE!D$7:D$18,MALERE!$A$7:$A$18,ÅRSTOT!$A8)+SUMIFS(TAKTEKKERE!D$7:D$18,TAKTEKKERE!$A$7:$A$18,ÅRSTOT!$A8)</f>
        <v>97409.94</v>
      </c>
      <c r="E8" s="5">
        <f>SUMIFS(BETONG!E$7:E$18,BETONG!$A$7:$A$18,ÅRSTOT!$A8)+SUMIFS(TØMRERE!E$7:E$18,TØMRERE!$A$7:$A$18,ÅRSTOT!$A8)+SUMIFS(RØRLEGGERE!E$7:E$18,RØRLEGGERE!$A$7:$A$18,ÅRSTOT!$A8)+SUMIFS(MURERE!E$7:E$18,MURERE!$A$7:$A$18,ÅRSTOT!$A8)+SUMIFS('BLIKK OG VENTILASJON'!E$7:E$18,'BLIKK OG VENTILASJON'!$A$7:$A$18,ÅRSTOT!$A8)+SUMIFS(ISOLATØR!E$7:E$18,ISOLATØR!$A$7:$A$18,ÅRSTOT!$A8)+SUMIFS(MALERE!E$7:E$18,MALERE!$A$7:$A$18,ÅRSTOT!$A8)+SUMIFS(TAKTEKKERE!E$7:E$18,TAKTEKKERE!$A$7:$A$18,ÅRSTOT!$A8)</f>
        <v>0</v>
      </c>
      <c r="F8" s="13">
        <f t="shared" ref="F8:F9" si="2">IF(D8=0,0,B8/D8)</f>
        <v>270.77279228382645</v>
      </c>
      <c r="G8" s="13">
        <f t="shared" ref="G8:G9" si="3">IF(E8=0,0,C8/E8)</f>
        <v>0</v>
      </c>
      <c r="H8" s="13">
        <f t="shared" ref="H8:H9" si="4">IF(D8+E8=0,0,(B8+C8)/(D8+E8))</f>
        <v>270.77279228382645</v>
      </c>
      <c r="I8" s="5">
        <f>SUMIFS(BETONG!I$7:I$18,BETONG!$A$7:$A$18,ÅRSTOT!$A8)+SUMIFS(TØMRERE!I$7:I$18,TØMRERE!$A$7:$A$18,ÅRSTOT!$A8)+SUMIFS(RØRLEGGERE!I$7:I$18,RØRLEGGERE!$A$7:$A$18,ÅRSTOT!$A8)+SUMIFS(MURERE!I$7:I$18,MURERE!$A$7:$A$18,ÅRSTOT!$A8)+SUMIFS('BLIKK OG VENTILASJON'!I$7:I$18,'BLIKK OG VENTILASJON'!$A$7:$A$18,ÅRSTOT!$A8)+SUMIFS(ISOLATØR!I$7:I$18,ISOLATØR!$A$7:$A$18,ÅRSTOT!$A8)+SUMIFS(MALERE!I$7:I$18,MALERE!$A$7:$A$18,ÅRSTOT!$A8)+SUMIFS(TAKTEKKERE!I$7:I$18,TAKTEKKERE!$A$7:$A$18,ÅRSTOT!$A8)</f>
        <v>19693534.960000001</v>
      </c>
      <c r="J8" s="5">
        <f>SUMIFS(BETONG!J$7:J$18,BETONG!$A$7:$A$18,ÅRSTOT!$A8)+SUMIFS(TØMRERE!J$7:J$18,TØMRERE!$A$7:$A$18,ÅRSTOT!$A8)+SUMIFS(RØRLEGGERE!J$7:J$18,RØRLEGGERE!$A$7:$A$18,ÅRSTOT!$A8)+SUMIFS(MURERE!J$7:J$18,MURERE!$A$7:$A$18,ÅRSTOT!$A8)+SUMIFS('BLIKK OG VENTILASJON'!J$7:J$18,'BLIKK OG VENTILASJON'!$A$7:$A$18,ÅRSTOT!$A8)+SUMIFS(ISOLATØR!J$7:J$18,ISOLATØR!$A$7:$A$18,ÅRSTOT!$A8)+SUMIFS(MALERE!J$7:J$18,MALERE!$A$7:$A$18,ÅRSTOT!$A8)+SUMIFS(TAKTEKKERE!J$7:J$18,TAKTEKKERE!$A$7:$A$18,ÅRSTOT!$A8)</f>
        <v>0</v>
      </c>
      <c r="K8" s="14">
        <v>274.97000000000003</v>
      </c>
      <c r="L8" s="15">
        <f t="shared" ref="L8:L19" si="5">IF(I8=0,0,(B8-I8)/I8)</f>
        <v>0.33932082297936</v>
      </c>
      <c r="M8" s="35">
        <f t="shared" ref="M8:M19" si="6">IF(K8=0,0,(H8-K8)/K8)</f>
        <v>-1.5264238703035164E-2</v>
      </c>
    </row>
    <row r="9" spans="1:13" x14ac:dyDescent="0.25">
      <c r="A9" s="29" t="s">
        <v>10</v>
      </c>
      <c r="B9" s="5">
        <f>SUMIFS(BETONG!B$7:B$18,BETONG!$A$7:$A$18,ÅRSTOT!$A9)+SUMIFS(TØMRERE!B$7:B$18,TØMRERE!$A$7:$A$18,ÅRSTOT!$A9)+SUMIFS(RØRLEGGERE!B$7:B$18,RØRLEGGERE!$A$7:$A$18,ÅRSTOT!$A9)+SUMIFS(MURERE!B$7:B$18,MURERE!$A$7:$A$18,ÅRSTOT!$A9)+SUMIFS('BLIKK OG VENTILASJON'!B$7:B$18,'BLIKK OG VENTILASJON'!$A$7:$A$18,ÅRSTOT!$A9)+SUMIFS(ISOLATØR!B$7:B$18,ISOLATØR!$A$7:$A$18,ÅRSTOT!$A9)+SUMIFS(MALERE!B$7:B$18,MALERE!$A$7:$A$18,ÅRSTOT!$A9)+SUMIFS(TAKTEKKERE!B$7:B$18,TAKTEKKERE!$A$7:$A$18,ÅRSTOT!$A9)</f>
        <v>0</v>
      </c>
      <c r="C9" s="5">
        <f>SUMIFS(BETONG!C$7:C$18,BETONG!$A$7:$A$18,ÅRSTOT!$A9)+SUMIFS(TØMRERE!C$7:C$18,TØMRERE!$A$7:$A$18,ÅRSTOT!$A9)+SUMIFS(RØRLEGGERE!C$7:C$18,RØRLEGGERE!$A$7:$A$18,ÅRSTOT!$A9)+SUMIFS(MURERE!C$7:C$18,MURERE!$A$7:$A$18,ÅRSTOT!$A9)+SUMIFS('BLIKK OG VENTILASJON'!C$7:C$18,'BLIKK OG VENTILASJON'!$A$7:$A$18,ÅRSTOT!$A9)+SUMIFS(ISOLATØR!C$7:C$18,ISOLATØR!$A$7:$A$18,ÅRSTOT!$A9)+SUMIFS(MALERE!C$7:C$18,MALERE!$A$7:$A$18,ÅRSTOT!$A9)+SUMIFS(TAKTEKKERE!C$7:C$18,TAKTEKKERE!$A$7:$A$18,ÅRSTOT!$A9)</f>
        <v>0</v>
      </c>
      <c r="D9" s="5">
        <f>SUMIFS(BETONG!D$7:D$18,BETONG!$A$7:$A$18,ÅRSTOT!$A9)+SUMIFS(TØMRERE!D$7:D$18,TØMRERE!$A$7:$A$18,ÅRSTOT!$A9)+SUMIFS(RØRLEGGERE!D$7:D$18,RØRLEGGERE!$A$7:$A$18,ÅRSTOT!$A9)+SUMIFS(MURERE!D$7:D$18,MURERE!$A$7:$A$18,ÅRSTOT!$A9)+SUMIFS('BLIKK OG VENTILASJON'!D$7:D$18,'BLIKK OG VENTILASJON'!$A$7:$A$18,ÅRSTOT!$A9)+SUMIFS(ISOLATØR!D$7:D$18,ISOLATØR!$A$7:$A$18,ÅRSTOT!$A9)+SUMIFS(MALERE!D$7:D$18,MALERE!$A$7:$A$18,ÅRSTOT!$A9)+SUMIFS(TAKTEKKERE!D$7:D$18,TAKTEKKERE!$A$7:$A$18,ÅRSTOT!$A9)</f>
        <v>0</v>
      </c>
      <c r="E9" s="5">
        <f>SUMIFS(BETONG!E$7:E$18,BETONG!$A$7:$A$18,ÅRSTOT!$A9)+SUMIFS(TØMRERE!E$7:E$18,TØMRERE!$A$7:$A$18,ÅRSTOT!$A9)+SUMIFS(RØRLEGGERE!E$7:E$18,RØRLEGGERE!$A$7:$A$18,ÅRSTOT!$A9)+SUMIFS(MURERE!E$7:E$18,MURERE!$A$7:$A$18,ÅRSTOT!$A9)+SUMIFS('BLIKK OG VENTILASJON'!E$7:E$18,'BLIKK OG VENTILASJON'!$A$7:$A$18,ÅRSTOT!$A9)+SUMIFS(ISOLATØR!E$7:E$18,ISOLATØR!$A$7:$A$18,ÅRSTOT!$A9)+SUMIFS(MALERE!E$7:E$18,MALERE!$A$7:$A$18,ÅRSTOT!$A9)+SUMIFS(TAKTEKKERE!E$7:E$18,TAKTEKKERE!$A$7:$A$18,ÅRSTOT!$A9)</f>
        <v>0</v>
      </c>
      <c r="F9" s="13">
        <f t="shared" si="2"/>
        <v>0</v>
      </c>
      <c r="G9" s="13">
        <f t="shared" si="3"/>
        <v>0</v>
      </c>
      <c r="H9" s="13">
        <f t="shared" si="4"/>
        <v>0</v>
      </c>
      <c r="I9" s="5">
        <f>SUMIFS(BETONG!I$7:I$18,BETONG!$A$7:$A$18,ÅRSTOT!$A9)+SUMIFS(TØMRERE!I$7:I$18,TØMRERE!$A$7:$A$18,ÅRSTOT!$A9)+SUMIFS(RØRLEGGERE!I$7:I$18,RØRLEGGERE!$A$7:$A$18,ÅRSTOT!$A9)+SUMIFS(MURERE!I$7:I$18,MURERE!$A$7:$A$18,ÅRSTOT!$A9)+SUMIFS('BLIKK OG VENTILASJON'!I$7:I$18,'BLIKK OG VENTILASJON'!$A$7:$A$18,ÅRSTOT!$A9)+SUMIFS(ISOLATØR!I$7:I$18,ISOLATØR!$A$7:$A$18,ÅRSTOT!$A9)+SUMIFS(MALERE!I$7:I$18,MALERE!$A$7:$A$18,ÅRSTOT!$A9)+SUMIFS(TAKTEKKERE!I$7:I$18,TAKTEKKERE!$A$7:$A$18,ÅRSTOT!$A9)</f>
        <v>0</v>
      </c>
      <c r="J9" s="5">
        <f>SUMIFS(BETONG!J$7:J$18,BETONG!$A$7:$A$18,ÅRSTOT!$A9)+SUMIFS(TØMRERE!J$7:J$18,TØMRERE!$A$7:$A$18,ÅRSTOT!$A9)+SUMIFS(RØRLEGGERE!J$7:J$18,RØRLEGGERE!$A$7:$A$18,ÅRSTOT!$A9)+SUMIFS(MURERE!J$7:J$18,MURERE!$A$7:$A$18,ÅRSTOT!$A9)+SUMIFS('BLIKK OG VENTILASJON'!J$7:J$18,'BLIKK OG VENTILASJON'!$A$7:$A$18,ÅRSTOT!$A9)+SUMIFS(ISOLATØR!J$7:J$18,ISOLATØR!$A$7:$A$18,ÅRSTOT!$A9)+SUMIFS(MALERE!J$7:J$18,MALERE!$A$7:$A$18,ÅRSTOT!$A9)+SUMIFS(TAKTEKKERE!J$7:J$18,TAKTEKKERE!$A$7:$A$18,ÅRSTOT!$A9)</f>
        <v>0</v>
      </c>
      <c r="K9" s="39"/>
      <c r="L9" s="15">
        <f t="shared" si="5"/>
        <v>0</v>
      </c>
      <c r="M9" s="35">
        <f t="shared" si="6"/>
        <v>0</v>
      </c>
    </row>
    <row r="10" spans="1:13" x14ac:dyDescent="0.25">
      <c r="A10" s="29" t="s">
        <v>21</v>
      </c>
      <c r="B10" s="5">
        <f>SUMIFS(BETONG!B$7:B$18,BETONG!$A$7:$A$18,ÅRSTOT!$A10)+SUMIFS(TØMRERE!B$7:B$18,TØMRERE!$A$7:$A$18,ÅRSTOT!$A10)+SUMIFS(RØRLEGGERE!B$7:B$18,RØRLEGGERE!$A$7:$A$18,ÅRSTOT!$A10)+SUMIFS(MURERE!B$7:B$18,MURERE!$A$7:$A$18,ÅRSTOT!$A10)+SUMIFS('BLIKK OG VENTILASJON'!B$7:B$18,'BLIKK OG VENTILASJON'!$A$7:$A$18,ÅRSTOT!$A10)+SUMIFS(ISOLATØR!B$7:B$18,ISOLATØR!$A$7:$A$18,ÅRSTOT!$A10)+SUMIFS(MALERE!B$7:B$18,MALERE!$A$7:$A$18,ÅRSTOT!$A10)+SUMIFS(TAKTEKKERE!B$7:B$18,TAKTEKKERE!$A$7:$A$18,ÅRSTOT!$A10)</f>
        <v>0</v>
      </c>
      <c r="C10" s="5">
        <f>SUMIFS(BETONG!C$7:C$18,BETONG!$A$7:$A$18,ÅRSTOT!$A10)+SUMIFS(TØMRERE!C$7:C$18,TØMRERE!$A$7:$A$18,ÅRSTOT!$A10)+SUMIFS(RØRLEGGERE!C$7:C$18,RØRLEGGERE!$A$7:$A$18,ÅRSTOT!$A10)+SUMIFS(MURERE!C$7:C$18,MURERE!$A$7:$A$18,ÅRSTOT!$A10)+SUMIFS('BLIKK OG VENTILASJON'!C$7:C$18,'BLIKK OG VENTILASJON'!$A$7:$A$18,ÅRSTOT!$A10)+SUMIFS(ISOLATØR!C$7:C$18,ISOLATØR!$A$7:$A$18,ÅRSTOT!$A10)+SUMIFS(MALERE!C$7:C$18,MALERE!$A$7:$A$18,ÅRSTOT!$A10)+SUMIFS(TAKTEKKERE!C$7:C$18,TAKTEKKERE!$A$7:$A$18,ÅRSTOT!$A10)</f>
        <v>0</v>
      </c>
      <c r="D10" s="5">
        <f>SUMIFS(BETONG!D$7:D$18,BETONG!$A$7:$A$18,ÅRSTOT!$A10)+SUMIFS(TØMRERE!D$7:D$18,TØMRERE!$A$7:$A$18,ÅRSTOT!$A10)+SUMIFS(RØRLEGGERE!D$7:D$18,RØRLEGGERE!$A$7:$A$18,ÅRSTOT!$A10)+SUMIFS(MURERE!D$7:D$18,MURERE!$A$7:$A$18,ÅRSTOT!$A10)+SUMIFS('BLIKK OG VENTILASJON'!D$7:D$18,'BLIKK OG VENTILASJON'!$A$7:$A$18,ÅRSTOT!$A10)+SUMIFS(ISOLATØR!D$7:D$18,ISOLATØR!$A$7:$A$18,ÅRSTOT!$A10)+SUMIFS(MALERE!D$7:D$18,MALERE!$A$7:$A$18,ÅRSTOT!$A10)+SUMIFS(TAKTEKKERE!D$7:D$18,TAKTEKKERE!$A$7:$A$18,ÅRSTOT!$A10)</f>
        <v>0</v>
      </c>
      <c r="E10" s="5">
        <f>SUMIFS(BETONG!E$7:E$18,BETONG!$A$7:$A$18,ÅRSTOT!$A10)+SUMIFS(TØMRERE!E$7:E$18,TØMRERE!$A$7:$A$18,ÅRSTOT!$A10)+SUMIFS(RØRLEGGERE!E$7:E$18,RØRLEGGERE!$A$7:$A$18,ÅRSTOT!$A10)+SUMIFS(MURERE!E$7:E$18,MURERE!$A$7:$A$18,ÅRSTOT!$A10)+SUMIFS('BLIKK OG VENTILASJON'!E$7:E$18,'BLIKK OG VENTILASJON'!$A$7:$A$18,ÅRSTOT!$A10)+SUMIFS(ISOLATØR!E$7:E$18,ISOLATØR!$A$7:$A$18,ÅRSTOT!$A10)+SUMIFS(MALERE!E$7:E$18,MALERE!$A$7:$A$18,ÅRSTOT!$A10)+SUMIFS(TAKTEKKERE!E$7:E$18,TAKTEKKERE!$A$7:$A$18,ÅRSTOT!$A10)</f>
        <v>0</v>
      </c>
      <c r="F10" s="13">
        <f t="shared" si="0"/>
        <v>0</v>
      </c>
      <c r="G10" s="13">
        <f t="shared" si="0"/>
        <v>0</v>
      </c>
      <c r="H10" s="13">
        <f t="shared" si="1"/>
        <v>0</v>
      </c>
      <c r="I10" s="5">
        <f>SUMIFS(BETONG!I$7:I$18,BETONG!$A$7:$A$18,ÅRSTOT!$A10)+SUMIFS(TØMRERE!I$7:I$18,TØMRERE!$A$7:$A$18,ÅRSTOT!$A10)+SUMIFS(RØRLEGGERE!I$7:I$18,RØRLEGGERE!$A$7:$A$18,ÅRSTOT!$A10)+SUMIFS(MURERE!I$7:I$18,MURERE!$A$7:$A$18,ÅRSTOT!$A10)+SUMIFS('BLIKK OG VENTILASJON'!I$7:I$18,'BLIKK OG VENTILASJON'!$A$7:$A$18,ÅRSTOT!$A10)+SUMIFS(ISOLATØR!I$7:I$18,ISOLATØR!$A$7:$A$18,ÅRSTOT!$A10)+SUMIFS(MALERE!I$7:I$18,MALERE!$A$7:$A$18,ÅRSTOT!$A10)+SUMIFS(TAKTEKKERE!I$7:I$18,TAKTEKKERE!$A$7:$A$18,ÅRSTOT!$A10)</f>
        <v>0</v>
      </c>
      <c r="J10" s="5">
        <f>SUMIFS(BETONG!J$7:J$18,BETONG!$A$7:$A$18,ÅRSTOT!$A10)+SUMIFS(TØMRERE!J$7:J$18,TØMRERE!$A$7:$A$18,ÅRSTOT!$A10)+SUMIFS(RØRLEGGERE!J$7:J$18,RØRLEGGERE!$A$7:$A$18,ÅRSTOT!$A10)+SUMIFS(MURERE!J$7:J$18,MURERE!$A$7:$A$18,ÅRSTOT!$A10)+SUMIFS('BLIKK OG VENTILASJON'!J$7:J$18,'BLIKK OG VENTILASJON'!$A$7:$A$18,ÅRSTOT!$A10)+SUMIFS(ISOLATØR!J$7:J$18,ISOLATØR!$A$7:$A$18,ÅRSTOT!$A10)+SUMIFS(MALERE!J$7:J$18,MALERE!$A$7:$A$18,ÅRSTOT!$A10)+SUMIFS(TAKTEKKERE!J$7:J$18,TAKTEKKERE!$A$7:$A$18,ÅRSTOT!$A10)</f>
        <v>0</v>
      </c>
      <c r="K10" s="39"/>
      <c r="L10" s="15">
        <f t="shared" si="5"/>
        <v>0</v>
      </c>
      <c r="M10" s="35">
        <f t="shared" si="6"/>
        <v>0</v>
      </c>
    </row>
    <row r="11" spans="1:13" x14ac:dyDescent="0.25">
      <c r="A11" s="29" t="s">
        <v>8</v>
      </c>
      <c r="B11" s="5">
        <f>SUMIFS(BETONG!B$7:B$18,BETONG!$A$7:$A$18,ÅRSTOT!$A11)+SUMIFS(TØMRERE!B$7:B$18,TØMRERE!$A$7:$A$18,ÅRSTOT!$A11)+SUMIFS(RØRLEGGERE!B$7:B$18,RØRLEGGERE!$A$7:$A$18,ÅRSTOT!$A11)+SUMIFS(MURERE!B$7:B$18,MURERE!$A$7:$A$18,ÅRSTOT!$A11)+SUMIFS('BLIKK OG VENTILASJON'!B$7:B$18,'BLIKK OG VENTILASJON'!$A$7:$A$18,ÅRSTOT!$A11)+SUMIFS(ISOLATØR!B$7:B$18,ISOLATØR!$A$7:$A$18,ÅRSTOT!$A11)+SUMIFS(MALERE!B$7:B$18,MALERE!$A$7:$A$18,ÅRSTOT!$A11)+SUMIFS(TAKTEKKERE!B$7:B$18,TAKTEKKERE!$A$7:$A$18,ÅRSTOT!$A11)</f>
        <v>12693010</v>
      </c>
      <c r="C11" s="5">
        <f>SUMIFS(BETONG!C$7:C$18,BETONG!$A$7:$A$18,ÅRSTOT!$A11)+SUMIFS(TØMRERE!C$7:C$18,TØMRERE!$A$7:$A$18,ÅRSTOT!$A11)+SUMIFS(RØRLEGGERE!C$7:C$18,RØRLEGGERE!$A$7:$A$18,ÅRSTOT!$A11)+SUMIFS(MURERE!C$7:C$18,MURERE!$A$7:$A$18,ÅRSTOT!$A11)+SUMIFS('BLIKK OG VENTILASJON'!C$7:C$18,'BLIKK OG VENTILASJON'!$A$7:$A$18,ÅRSTOT!$A11)+SUMIFS(ISOLATØR!C$7:C$18,ISOLATØR!$A$7:$A$18,ÅRSTOT!$A11)+SUMIFS(MALERE!C$7:C$18,MALERE!$A$7:$A$18,ÅRSTOT!$A11)+SUMIFS(TAKTEKKERE!C$7:C$18,TAKTEKKERE!$A$7:$A$18,ÅRSTOT!$A11)</f>
        <v>0</v>
      </c>
      <c r="D11" s="5">
        <f>SUMIFS(BETONG!D$7:D$18,BETONG!$A$7:$A$18,ÅRSTOT!$A11)+SUMIFS(TØMRERE!D$7:D$18,TØMRERE!$A$7:$A$18,ÅRSTOT!$A11)+SUMIFS(RØRLEGGERE!D$7:D$18,RØRLEGGERE!$A$7:$A$18,ÅRSTOT!$A11)+SUMIFS(MURERE!D$7:D$18,MURERE!$A$7:$A$18,ÅRSTOT!$A11)+SUMIFS('BLIKK OG VENTILASJON'!D$7:D$18,'BLIKK OG VENTILASJON'!$A$7:$A$18,ÅRSTOT!$A11)+SUMIFS(ISOLATØR!D$7:D$18,ISOLATØR!$A$7:$A$18,ÅRSTOT!$A11)+SUMIFS(MALERE!D$7:D$18,MALERE!$A$7:$A$18,ÅRSTOT!$A11)+SUMIFS(TAKTEKKERE!D$7:D$18,TAKTEKKERE!$A$7:$A$18,ÅRSTOT!$A11)</f>
        <v>46176.32</v>
      </c>
      <c r="E11" s="5">
        <f>SUMIFS(BETONG!E$7:E$18,BETONG!$A$7:$A$18,ÅRSTOT!$A11)+SUMIFS(TØMRERE!E$7:E$18,TØMRERE!$A$7:$A$18,ÅRSTOT!$A11)+SUMIFS(RØRLEGGERE!E$7:E$18,RØRLEGGERE!$A$7:$A$18,ÅRSTOT!$A11)+SUMIFS(MURERE!E$7:E$18,MURERE!$A$7:$A$18,ÅRSTOT!$A11)+SUMIFS('BLIKK OG VENTILASJON'!E$7:E$18,'BLIKK OG VENTILASJON'!$A$7:$A$18,ÅRSTOT!$A11)+SUMIFS(ISOLATØR!E$7:E$18,ISOLATØR!$A$7:$A$18,ÅRSTOT!$A11)+SUMIFS(MALERE!E$7:E$18,MALERE!$A$7:$A$18,ÅRSTOT!$A11)+SUMIFS(TAKTEKKERE!E$7:E$18,TAKTEKKERE!$A$7:$A$18,ÅRSTOT!$A11)</f>
        <v>0</v>
      </c>
      <c r="F11" s="13">
        <f t="shared" si="0"/>
        <v>274.88136776598913</v>
      </c>
      <c r="G11" s="13">
        <f t="shared" si="0"/>
        <v>0</v>
      </c>
      <c r="H11" s="13">
        <f t="shared" si="1"/>
        <v>274.88136776598913</v>
      </c>
      <c r="I11" s="5">
        <f>SUMIFS(BETONG!I$7:I$18,BETONG!$A$7:$A$18,ÅRSTOT!$A11)+SUMIFS(TØMRERE!I$7:I$18,TØMRERE!$A$7:$A$18,ÅRSTOT!$A11)+SUMIFS(RØRLEGGERE!I$7:I$18,RØRLEGGERE!$A$7:$A$18,ÅRSTOT!$A11)+SUMIFS(MURERE!I$7:I$18,MURERE!$A$7:$A$18,ÅRSTOT!$A11)+SUMIFS('BLIKK OG VENTILASJON'!I$7:I$18,'BLIKK OG VENTILASJON'!$A$7:$A$18,ÅRSTOT!$A11)+SUMIFS(ISOLATØR!I$7:I$18,ISOLATØR!$A$7:$A$18,ÅRSTOT!$A11)+SUMIFS(MALERE!I$7:I$18,MALERE!$A$7:$A$18,ÅRSTOT!$A11)+SUMIFS(TAKTEKKERE!I$7:I$18,TAKTEKKERE!$A$7:$A$18,ÅRSTOT!$A11)</f>
        <v>6287106</v>
      </c>
      <c r="J11" s="5">
        <f>SUMIFS(BETONG!J$7:J$18,BETONG!$A$7:$A$18,ÅRSTOT!$A11)+SUMIFS(TØMRERE!J$7:J$18,TØMRERE!$A$7:$A$18,ÅRSTOT!$A11)+SUMIFS(RØRLEGGERE!J$7:J$18,RØRLEGGERE!$A$7:$A$18,ÅRSTOT!$A11)+SUMIFS(MURERE!J$7:J$18,MURERE!$A$7:$A$18,ÅRSTOT!$A11)+SUMIFS('BLIKK OG VENTILASJON'!J$7:J$18,'BLIKK OG VENTILASJON'!$A$7:$A$18,ÅRSTOT!$A11)+SUMIFS(ISOLATØR!J$7:J$18,ISOLATØR!$A$7:$A$18,ÅRSTOT!$A11)+SUMIFS(MALERE!J$7:J$18,MALERE!$A$7:$A$18,ÅRSTOT!$A11)+SUMIFS(TAKTEKKERE!J$7:J$18,TAKTEKKERE!$A$7:$A$18,ÅRSTOT!$A11)</f>
        <v>0</v>
      </c>
      <c r="K11" s="14">
        <v>265.77999999999997</v>
      </c>
      <c r="L11" s="15">
        <f t="shared" si="5"/>
        <v>1.0188954981831069</v>
      </c>
      <c r="M11" s="35">
        <f t="shared" si="6"/>
        <v>3.4243990390507767E-2</v>
      </c>
    </row>
    <row r="12" spans="1:13" x14ac:dyDescent="0.25">
      <c r="A12" s="29" t="s">
        <v>9</v>
      </c>
      <c r="B12" s="5">
        <f>SUMIFS(BETONG!B$7:B$18,BETONG!$A$7:$A$18,ÅRSTOT!$A12)+SUMIFS(TØMRERE!B$7:B$18,TØMRERE!$A$7:$A$18,ÅRSTOT!$A12)+SUMIFS(RØRLEGGERE!B$7:B$18,RØRLEGGERE!$A$7:$A$18,ÅRSTOT!$A12)+SUMIFS(MURERE!B$7:B$18,MURERE!$A$7:$A$18,ÅRSTOT!$A12)+SUMIFS('BLIKK OG VENTILASJON'!B$7:B$18,'BLIKK OG VENTILASJON'!$A$7:$A$18,ÅRSTOT!$A12)+SUMIFS(ISOLATØR!B$7:B$18,ISOLATØR!$A$7:$A$18,ÅRSTOT!$A12)+SUMIFS(MALERE!B$7:B$18,MALERE!$A$7:$A$18,ÅRSTOT!$A12)+SUMIFS(TAKTEKKERE!B$7:B$18,TAKTEKKERE!$A$7:$A$18,ÅRSTOT!$A12)</f>
        <v>16858994.52</v>
      </c>
      <c r="C12" s="5">
        <f>SUMIFS(BETONG!C$7:C$18,BETONG!$A$7:$A$18,ÅRSTOT!$A12)+SUMIFS(TØMRERE!C$7:C$18,TØMRERE!$A$7:$A$18,ÅRSTOT!$A12)+SUMIFS(RØRLEGGERE!C$7:C$18,RØRLEGGERE!$A$7:$A$18,ÅRSTOT!$A12)+SUMIFS(MURERE!C$7:C$18,MURERE!$A$7:$A$18,ÅRSTOT!$A12)+SUMIFS('BLIKK OG VENTILASJON'!C$7:C$18,'BLIKK OG VENTILASJON'!$A$7:$A$18,ÅRSTOT!$A12)+SUMIFS(ISOLATØR!C$7:C$18,ISOLATØR!$A$7:$A$18,ÅRSTOT!$A12)+SUMIFS(MALERE!C$7:C$18,MALERE!$A$7:$A$18,ÅRSTOT!$A12)+SUMIFS(TAKTEKKERE!C$7:C$18,TAKTEKKERE!$A$7:$A$18,ÅRSTOT!$A12)</f>
        <v>0</v>
      </c>
      <c r="D12" s="5">
        <f>SUMIFS(BETONG!D$7:D$18,BETONG!$A$7:$A$18,ÅRSTOT!$A12)+SUMIFS(TØMRERE!D$7:D$18,TØMRERE!$A$7:$A$18,ÅRSTOT!$A12)+SUMIFS(RØRLEGGERE!D$7:D$18,RØRLEGGERE!$A$7:$A$18,ÅRSTOT!$A12)+SUMIFS(MURERE!D$7:D$18,MURERE!$A$7:$A$18,ÅRSTOT!$A12)+SUMIFS('BLIKK OG VENTILASJON'!D$7:D$18,'BLIKK OG VENTILASJON'!$A$7:$A$18,ÅRSTOT!$A12)+SUMIFS(ISOLATØR!D$7:D$18,ISOLATØR!$A$7:$A$18,ÅRSTOT!$A12)+SUMIFS(MALERE!D$7:D$18,MALERE!$A$7:$A$18,ÅRSTOT!$A12)+SUMIFS(TAKTEKKERE!D$7:D$18,TAKTEKKERE!$A$7:$A$18,ÅRSTOT!$A12)</f>
        <v>55593.9</v>
      </c>
      <c r="E12" s="5">
        <f>SUMIFS(BETONG!E$7:E$18,BETONG!$A$7:$A$18,ÅRSTOT!$A12)+SUMIFS(TØMRERE!E$7:E$18,TØMRERE!$A$7:$A$18,ÅRSTOT!$A12)+SUMIFS(RØRLEGGERE!E$7:E$18,RØRLEGGERE!$A$7:$A$18,ÅRSTOT!$A12)+SUMIFS(MURERE!E$7:E$18,MURERE!$A$7:$A$18,ÅRSTOT!$A12)+SUMIFS('BLIKK OG VENTILASJON'!E$7:E$18,'BLIKK OG VENTILASJON'!$A$7:$A$18,ÅRSTOT!$A12)+SUMIFS(ISOLATØR!E$7:E$18,ISOLATØR!$A$7:$A$18,ÅRSTOT!$A12)+SUMIFS(MALERE!E$7:E$18,MALERE!$A$7:$A$18,ÅRSTOT!$A12)+SUMIFS(TAKTEKKERE!E$7:E$18,TAKTEKKERE!$A$7:$A$18,ÅRSTOT!$A12)</f>
        <v>0</v>
      </c>
      <c r="F12" s="13">
        <f t="shared" si="0"/>
        <v>303.2525964179523</v>
      </c>
      <c r="G12" s="13">
        <f t="shared" si="0"/>
        <v>0</v>
      </c>
      <c r="H12" s="13">
        <f t="shared" si="1"/>
        <v>303.2525964179523</v>
      </c>
      <c r="I12" s="5">
        <f>SUMIFS(BETONG!I$7:I$18,BETONG!$A$7:$A$18,ÅRSTOT!$A12)+SUMIFS(TØMRERE!I$7:I$18,TØMRERE!$A$7:$A$18,ÅRSTOT!$A12)+SUMIFS(RØRLEGGERE!I$7:I$18,RØRLEGGERE!$A$7:$A$18,ÅRSTOT!$A12)+SUMIFS(MURERE!I$7:I$18,MURERE!$A$7:$A$18,ÅRSTOT!$A12)+SUMIFS('BLIKK OG VENTILASJON'!I$7:I$18,'BLIKK OG VENTILASJON'!$A$7:$A$18,ÅRSTOT!$A12)+SUMIFS(ISOLATØR!I$7:I$18,ISOLATØR!$A$7:$A$18,ÅRSTOT!$A12)+SUMIFS(MALERE!I$7:I$18,MALERE!$A$7:$A$18,ÅRSTOT!$A12)+SUMIFS(TAKTEKKERE!I$7:I$18,TAKTEKKERE!$A$7:$A$18,ÅRSTOT!$A12)</f>
        <v>16604224.919999998</v>
      </c>
      <c r="J12" s="5">
        <f>SUMIFS(BETONG!J$7:J$18,BETONG!$A$7:$A$18,ÅRSTOT!$A12)+SUMIFS(TØMRERE!J$7:J$18,TØMRERE!$A$7:$A$18,ÅRSTOT!$A12)+SUMIFS(RØRLEGGERE!J$7:J$18,RØRLEGGERE!$A$7:$A$18,ÅRSTOT!$A12)+SUMIFS(MURERE!J$7:J$18,MURERE!$A$7:$A$18,ÅRSTOT!$A12)+SUMIFS('BLIKK OG VENTILASJON'!J$7:J$18,'BLIKK OG VENTILASJON'!$A$7:$A$18,ÅRSTOT!$A12)+SUMIFS(ISOLATØR!J$7:J$18,ISOLATØR!$A$7:$A$18,ÅRSTOT!$A12)+SUMIFS(MALERE!J$7:J$18,MALERE!$A$7:$A$18,ÅRSTOT!$A12)+SUMIFS(TAKTEKKERE!J$7:J$18,TAKTEKKERE!$A$7:$A$18,ÅRSTOT!$A12)</f>
        <v>0</v>
      </c>
      <c r="K12" s="14">
        <v>282.51</v>
      </c>
      <c r="L12" s="15">
        <f t="shared" si="5"/>
        <v>1.5343661099960668E-2</v>
      </c>
      <c r="M12" s="35">
        <f t="shared" si="6"/>
        <v>7.3422521036254698E-2</v>
      </c>
    </row>
    <row r="13" spans="1:13" x14ac:dyDescent="0.25">
      <c r="A13" s="29" t="s">
        <v>11</v>
      </c>
      <c r="B13" s="5">
        <f>SUMIFS(BETONG!B$7:B$18,BETONG!$A$7:$A$18,ÅRSTOT!$A13)+SUMIFS(TØMRERE!B$7:B$18,TØMRERE!$A$7:$A$18,ÅRSTOT!$A13)+SUMIFS(RØRLEGGERE!B$7:B$18,RØRLEGGERE!$A$7:$A$18,ÅRSTOT!$A13)+SUMIFS(MURERE!B$7:B$18,MURERE!$A$7:$A$18,ÅRSTOT!$A13)+SUMIFS('BLIKK OG VENTILASJON'!B$7:B$18,'BLIKK OG VENTILASJON'!$A$7:$A$18,ÅRSTOT!$A13)+SUMIFS(ISOLATØR!B$7:B$18,ISOLATØR!$A$7:$A$18,ÅRSTOT!$A13)+SUMIFS(MALERE!B$7:B$18,MALERE!$A$7:$A$18,ÅRSTOT!$A13)+SUMIFS(TAKTEKKERE!B$7:B$18,TAKTEKKERE!$A$7:$A$18,ÅRSTOT!$A13)</f>
        <v>12109542.189999999</v>
      </c>
      <c r="C13" s="5">
        <f>SUMIFS(BETONG!C$7:C$18,BETONG!$A$7:$A$18,ÅRSTOT!$A13)+SUMIFS(TØMRERE!C$7:C$18,TØMRERE!$A$7:$A$18,ÅRSTOT!$A13)+SUMIFS(RØRLEGGERE!C$7:C$18,RØRLEGGERE!$A$7:$A$18,ÅRSTOT!$A13)+SUMIFS(MURERE!C$7:C$18,MURERE!$A$7:$A$18,ÅRSTOT!$A13)+SUMIFS('BLIKK OG VENTILASJON'!C$7:C$18,'BLIKK OG VENTILASJON'!$A$7:$A$18,ÅRSTOT!$A13)+SUMIFS(ISOLATØR!C$7:C$18,ISOLATØR!$A$7:$A$18,ÅRSTOT!$A13)+SUMIFS(MALERE!C$7:C$18,MALERE!$A$7:$A$18,ÅRSTOT!$A13)+SUMIFS(TAKTEKKERE!C$7:C$18,TAKTEKKERE!$A$7:$A$18,ÅRSTOT!$A13)</f>
        <v>0</v>
      </c>
      <c r="D13" s="5">
        <f>SUMIFS(BETONG!D$7:D$18,BETONG!$A$7:$A$18,ÅRSTOT!$A13)+SUMIFS(TØMRERE!D$7:D$18,TØMRERE!$A$7:$A$18,ÅRSTOT!$A13)+SUMIFS(RØRLEGGERE!D$7:D$18,RØRLEGGERE!$A$7:$A$18,ÅRSTOT!$A13)+SUMIFS(MURERE!D$7:D$18,MURERE!$A$7:$A$18,ÅRSTOT!$A13)+SUMIFS('BLIKK OG VENTILASJON'!D$7:D$18,'BLIKK OG VENTILASJON'!$A$7:$A$18,ÅRSTOT!$A13)+SUMIFS(ISOLATØR!D$7:D$18,ISOLATØR!$A$7:$A$18,ÅRSTOT!$A13)+SUMIFS(MALERE!D$7:D$18,MALERE!$A$7:$A$18,ÅRSTOT!$A13)+SUMIFS(TAKTEKKERE!D$7:D$18,TAKTEKKERE!$A$7:$A$18,ÅRSTOT!$A13)</f>
        <v>37922.519999999997</v>
      </c>
      <c r="E13" s="5">
        <f>SUMIFS(BETONG!E$7:E$18,BETONG!$A$7:$A$18,ÅRSTOT!$A13)+SUMIFS(TØMRERE!E$7:E$18,TØMRERE!$A$7:$A$18,ÅRSTOT!$A13)+SUMIFS(RØRLEGGERE!E$7:E$18,RØRLEGGERE!$A$7:$A$18,ÅRSTOT!$A13)+SUMIFS(MURERE!E$7:E$18,MURERE!$A$7:$A$18,ÅRSTOT!$A13)+SUMIFS('BLIKK OG VENTILASJON'!E$7:E$18,'BLIKK OG VENTILASJON'!$A$7:$A$18,ÅRSTOT!$A13)+SUMIFS(ISOLATØR!E$7:E$18,ISOLATØR!$A$7:$A$18,ÅRSTOT!$A13)+SUMIFS(MALERE!E$7:E$18,MALERE!$A$7:$A$18,ÅRSTOT!$A13)+SUMIFS(TAKTEKKERE!E$7:E$18,TAKTEKKERE!$A$7:$A$18,ÅRSTOT!$A13)</f>
        <v>0</v>
      </c>
      <c r="F13" s="13">
        <f t="shared" si="0"/>
        <v>319.32324618722595</v>
      </c>
      <c r="G13" s="13">
        <f t="shared" si="0"/>
        <v>0</v>
      </c>
      <c r="H13" s="13">
        <f t="shared" si="1"/>
        <v>319.32324618722595</v>
      </c>
      <c r="I13" s="5">
        <f>SUMIFS(BETONG!I$7:I$18,BETONG!$A$7:$A$18,ÅRSTOT!$A13)+SUMIFS(TØMRERE!I$7:I$18,TØMRERE!$A$7:$A$18,ÅRSTOT!$A13)+SUMIFS(RØRLEGGERE!I$7:I$18,RØRLEGGERE!$A$7:$A$18,ÅRSTOT!$A13)+SUMIFS(MURERE!I$7:I$18,MURERE!$A$7:$A$18,ÅRSTOT!$A13)+SUMIFS('BLIKK OG VENTILASJON'!I$7:I$18,'BLIKK OG VENTILASJON'!$A$7:$A$18,ÅRSTOT!$A13)+SUMIFS(ISOLATØR!I$7:I$18,ISOLATØR!$A$7:$A$18,ÅRSTOT!$A13)+SUMIFS(MALERE!I$7:I$18,MALERE!$A$7:$A$18,ÅRSTOT!$A13)+SUMIFS(TAKTEKKERE!I$7:I$18,TAKTEKKERE!$A$7:$A$18,ÅRSTOT!$A13)</f>
        <v>14761530.039999999</v>
      </c>
      <c r="J13" s="5">
        <f>SUMIFS(BETONG!J$7:J$18,BETONG!$A$7:$A$18,ÅRSTOT!$A13)+SUMIFS(TØMRERE!J$7:J$18,TØMRERE!$A$7:$A$18,ÅRSTOT!$A13)+SUMIFS(RØRLEGGERE!J$7:J$18,RØRLEGGERE!$A$7:$A$18,ÅRSTOT!$A13)+SUMIFS(MURERE!J$7:J$18,MURERE!$A$7:$A$18,ÅRSTOT!$A13)+SUMIFS('BLIKK OG VENTILASJON'!J$7:J$18,'BLIKK OG VENTILASJON'!$A$7:$A$18,ÅRSTOT!$A13)+SUMIFS(ISOLATØR!J$7:J$18,ISOLATØR!$A$7:$A$18,ÅRSTOT!$A13)+SUMIFS(MALERE!J$7:J$18,MALERE!$A$7:$A$18,ÅRSTOT!$A13)+SUMIFS(TAKTEKKERE!J$7:J$18,TAKTEKKERE!$A$7:$A$18,ÅRSTOT!$A13)</f>
        <v>0</v>
      </c>
      <c r="K13" s="14">
        <v>294.33</v>
      </c>
      <c r="L13" s="15">
        <f t="shared" si="5"/>
        <v>-0.17965535027966517</v>
      </c>
      <c r="M13" s="35">
        <f t="shared" si="6"/>
        <v>8.4915727881038169E-2</v>
      </c>
    </row>
    <row r="14" spans="1:13" x14ac:dyDescent="0.25">
      <c r="A14" s="29" t="s">
        <v>12</v>
      </c>
      <c r="B14" s="4">
        <f>SUMIFS(BETONG!B$7:B$18,BETONG!$A$7:$A$18,ÅRSTOT!$A14)+SUMIFS(TØMRERE!B$7:B$18,TØMRERE!$A$7:$A$18,ÅRSTOT!$A14)+SUMIFS(RØRLEGGERE!B$7:B$18,RØRLEGGERE!$A$7:$A$18,ÅRSTOT!$A14)+SUMIFS(MURERE!B$7:B$18,MURERE!$A$7:$A$18,ÅRSTOT!$A14)+SUMIFS('BLIKK OG VENTILASJON'!B$7:B$18,'BLIKK OG VENTILASJON'!$A$7:$A$18,ÅRSTOT!$A14)+SUMIFS(ISOLATØR!B$7:B$18,ISOLATØR!$A$7:$A$18,ÅRSTOT!$A14)+SUMIFS(MALERE!B$7:B$18,MALERE!$A$7:$A$18,ÅRSTOT!$A14)+SUMIFS(TAKTEKKERE!B$7:B$18,TAKTEKKERE!$A$7:$A$18,ÅRSTOT!$A14)</f>
        <v>6104845.0899999999</v>
      </c>
      <c r="C14" s="5">
        <f>SUMIFS(BETONG!C$7:C$18,BETONG!$A$7:$A$18,ÅRSTOT!$A14)+SUMIFS(TØMRERE!C$7:C$18,TØMRERE!$A$7:$A$18,ÅRSTOT!$A14)+SUMIFS(RØRLEGGERE!C$7:C$18,RØRLEGGERE!$A$7:$A$18,ÅRSTOT!$A14)+SUMIFS(MURERE!C$7:C$18,MURERE!$A$7:$A$18,ÅRSTOT!$A14)+SUMIFS('BLIKK OG VENTILASJON'!C$7:C$18,'BLIKK OG VENTILASJON'!$A$7:$A$18,ÅRSTOT!$A14)+SUMIFS(ISOLATØR!C$7:C$18,ISOLATØR!$A$7:$A$18,ÅRSTOT!$A14)+SUMIFS(MALERE!C$7:C$18,MALERE!$A$7:$A$18,ÅRSTOT!$A14)+SUMIFS(TAKTEKKERE!C$7:C$18,TAKTEKKERE!$A$7:$A$18,ÅRSTOT!$A14)</f>
        <v>582107</v>
      </c>
      <c r="D14" s="5">
        <f>SUMIFS(BETONG!D$7:D$18,BETONG!$A$7:$A$18,ÅRSTOT!$A14)+SUMIFS(TØMRERE!D$7:D$18,TØMRERE!$A$7:$A$18,ÅRSTOT!$A14)+SUMIFS(RØRLEGGERE!D$7:D$18,RØRLEGGERE!$A$7:$A$18,ÅRSTOT!$A14)+SUMIFS(MURERE!D$7:D$18,MURERE!$A$7:$A$18,ÅRSTOT!$A14)+SUMIFS('BLIKK OG VENTILASJON'!D$7:D$18,'BLIKK OG VENTILASJON'!$A$7:$A$18,ÅRSTOT!$A14)+SUMIFS(ISOLATØR!D$7:D$18,ISOLATØR!$A$7:$A$18,ÅRSTOT!$A14)+SUMIFS(MALERE!D$7:D$18,MALERE!$A$7:$A$18,ÅRSTOT!$A14)+SUMIFS(TAKTEKKERE!D$7:D$18,TAKTEKKERE!$A$7:$A$18,ÅRSTOT!$A14)</f>
        <v>18028.099999999999</v>
      </c>
      <c r="E14" s="5">
        <f>SUMIFS(BETONG!E$7:E$18,BETONG!$A$7:$A$18,ÅRSTOT!$A14)+SUMIFS(TØMRERE!E$7:E$18,TØMRERE!$A$7:$A$18,ÅRSTOT!$A14)+SUMIFS(RØRLEGGERE!E$7:E$18,RØRLEGGERE!$A$7:$A$18,ÅRSTOT!$A14)+SUMIFS(MURERE!E$7:E$18,MURERE!$A$7:$A$18,ÅRSTOT!$A14)+SUMIFS('BLIKK OG VENTILASJON'!E$7:E$18,'BLIKK OG VENTILASJON'!$A$7:$A$18,ÅRSTOT!$A14)+SUMIFS(ISOLATØR!E$7:E$18,ISOLATØR!$A$7:$A$18,ÅRSTOT!$A14)+SUMIFS(MALERE!E$7:E$18,MALERE!$A$7:$A$18,ÅRSTOT!$A14)+SUMIFS(TAKTEKKERE!E$7:E$18,TAKTEKKERE!$A$7:$A$18,ÅRSTOT!$A14)</f>
        <v>3037</v>
      </c>
      <c r="F14" s="13">
        <f t="shared" si="0"/>
        <v>338.62942240169514</v>
      </c>
      <c r="G14" s="13">
        <f t="shared" si="0"/>
        <v>191.67171550872573</v>
      </c>
      <c r="H14" s="13">
        <f t="shared" si="1"/>
        <v>317.44221912072578</v>
      </c>
      <c r="I14" s="5">
        <f>SUMIFS(BETONG!I$7:I$18,BETONG!$A$7:$A$18,ÅRSTOT!$A14)+SUMIFS(TØMRERE!I$7:I$18,TØMRERE!$A$7:$A$18,ÅRSTOT!$A14)+SUMIFS(RØRLEGGERE!I$7:I$18,RØRLEGGERE!$A$7:$A$18,ÅRSTOT!$A14)+SUMIFS(MURERE!I$7:I$18,MURERE!$A$7:$A$18,ÅRSTOT!$A14)+SUMIFS('BLIKK OG VENTILASJON'!I$7:I$18,'BLIKK OG VENTILASJON'!$A$7:$A$18,ÅRSTOT!$A14)+SUMIFS(ISOLATØR!I$7:I$18,ISOLATØR!$A$7:$A$18,ÅRSTOT!$A14)+SUMIFS(MALERE!I$7:I$18,MALERE!$A$7:$A$18,ÅRSTOT!$A14)+SUMIFS(TAKTEKKERE!I$7:I$18,TAKTEKKERE!$A$7:$A$18,ÅRSTOT!$A14)</f>
        <v>6290264</v>
      </c>
      <c r="J14" s="5">
        <f>SUMIFS(BETONG!J$7:J$18,BETONG!$A$7:$A$18,ÅRSTOT!$A14)+SUMIFS(TØMRERE!J$7:J$18,TØMRERE!$A$7:$A$18,ÅRSTOT!$A14)+SUMIFS(RØRLEGGERE!J$7:J$18,RØRLEGGERE!$A$7:$A$18,ÅRSTOT!$A14)+SUMIFS(MURERE!J$7:J$18,MURERE!$A$7:$A$18,ÅRSTOT!$A14)+SUMIFS('BLIKK OG VENTILASJON'!J$7:J$18,'BLIKK OG VENTILASJON'!$A$7:$A$18,ÅRSTOT!$A14)+SUMIFS(ISOLATØR!J$7:J$18,ISOLATØR!$A$7:$A$18,ÅRSTOT!$A14)+SUMIFS(MALERE!J$7:J$18,MALERE!$A$7:$A$18,ÅRSTOT!$A14)+SUMIFS(TAKTEKKERE!J$7:J$18,TAKTEKKERE!$A$7:$A$18,ÅRSTOT!$A14)</f>
        <v>264164</v>
      </c>
      <c r="K14" s="14">
        <v>304.76</v>
      </c>
      <c r="L14" s="15">
        <f t="shared" si="5"/>
        <v>-2.9477126874166197E-2</v>
      </c>
      <c r="M14" s="35">
        <f t="shared" si="6"/>
        <v>4.1613791576078848E-2</v>
      </c>
    </row>
    <row r="15" spans="1:13" x14ac:dyDescent="0.25">
      <c r="A15" s="29" t="s">
        <v>13</v>
      </c>
      <c r="B15" s="5">
        <f>SUMIFS(BETONG!B$7:B$18,BETONG!$A$7:$A$18,ÅRSTOT!$A15)+SUMIFS(TØMRERE!B$7:B$18,TØMRERE!$A$7:$A$18,ÅRSTOT!$A15)+SUMIFS(RØRLEGGERE!B$7:B$18,RØRLEGGERE!$A$7:$A$18,ÅRSTOT!$A15)+SUMIFS(MURERE!B$7:B$18,MURERE!$A$7:$A$18,ÅRSTOT!$A15)+SUMIFS('BLIKK OG VENTILASJON'!B$7:B$18,'BLIKK OG VENTILASJON'!$A$7:$A$18,ÅRSTOT!$A15)+SUMIFS(ISOLATØR!B$7:B$18,ISOLATØR!$A$7:$A$18,ÅRSTOT!$A15)+SUMIFS(MALERE!B$7:B$18,MALERE!$A$7:$A$18,ÅRSTOT!$A15)+SUMIFS(TAKTEKKERE!B$7:B$18,TAKTEKKERE!$A$7:$A$18,ÅRSTOT!$A15)</f>
        <v>14191200</v>
      </c>
      <c r="C15" s="5">
        <f>SUMIFS(BETONG!C$7:C$18,BETONG!$A$7:$A$18,ÅRSTOT!$A15)+SUMIFS(TØMRERE!C$7:C$18,TØMRERE!$A$7:$A$18,ÅRSTOT!$A15)+SUMIFS(RØRLEGGERE!C$7:C$18,RØRLEGGERE!$A$7:$A$18,ÅRSTOT!$A15)+SUMIFS(MURERE!C$7:C$18,MURERE!$A$7:$A$18,ÅRSTOT!$A15)+SUMIFS('BLIKK OG VENTILASJON'!C$7:C$18,'BLIKK OG VENTILASJON'!$A$7:$A$18,ÅRSTOT!$A15)+SUMIFS(ISOLATØR!C$7:C$18,ISOLATØR!$A$7:$A$18,ÅRSTOT!$A15)+SUMIFS(MALERE!C$7:C$18,MALERE!$A$7:$A$18,ÅRSTOT!$A15)+SUMIFS(TAKTEKKERE!C$7:C$18,TAKTEKKERE!$A$7:$A$18,ÅRSTOT!$A15)</f>
        <v>0</v>
      </c>
      <c r="D15" s="5">
        <f>SUMIFS(BETONG!D$7:D$18,BETONG!$A$7:$A$18,ÅRSTOT!$A15)+SUMIFS(TØMRERE!D$7:D$18,TØMRERE!$A$7:$A$18,ÅRSTOT!$A15)+SUMIFS(RØRLEGGERE!D$7:D$18,RØRLEGGERE!$A$7:$A$18,ÅRSTOT!$A15)+SUMIFS(MURERE!D$7:D$18,MURERE!$A$7:$A$18,ÅRSTOT!$A15)+SUMIFS('BLIKK OG VENTILASJON'!D$7:D$18,'BLIKK OG VENTILASJON'!$A$7:$A$18,ÅRSTOT!$A15)+SUMIFS(ISOLATØR!D$7:D$18,ISOLATØR!$A$7:$A$18,ÅRSTOT!$A15)+SUMIFS(MALERE!D$7:D$18,MALERE!$A$7:$A$18,ÅRSTOT!$A15)+SUMIFS(TAKTEKKERE!D$7:D$18,TAKTEKKERE!$A$7:$A$18,ÅRSTOT!$A15)</f>
        <v>46342</v>
      </c>
      <c r="E15" s="5">
        <f>SUMIFS(BETONG!E$7:E$18,BETONG!$A$7:$A$18,ÅRSTOT!$A15)+SUMIFS(TØMRERE!E$7:E$18,TØMRERE!$A$7:$A$18,ÅRSTOT!$A15)+SUMIFS(RØRLEGGERE!E$7:E$18,RØRLEGGERE!$A$7:$A$18,ÅRSTOT!$A15)+SUMIFS(MURERE!E$7:E$18,MURERE!$A$7:$A$18,ÅRSTOT!$A15)+SUMIFS('BLIKK OG VENTILASJON'!E$7:E$18,'BLIKK OG VENTILASJON'!$A$7:$A$18,ÅRSTOT!$A15)+SUMIFS(ISOLATØR!E$7:E$18,ISOLATØR!$A$7:$A$18,ÅRSTOT!$A15)+SUMIFS(MALERE!E$7:E$18,MALERE!$A$7:$A$18,ÅRSTOT!$A15)+SUMIFS(TAKTEKKERE!E$7:E$18,TAKTEKKERE!$A$7:$A$18,ÅRSTOT!$A15)</f>
        <v>0</v>
      </c>
      <c r="F15" s="13">
        <f t="shared" si="0"/>
        <v>306.22761210133359</v>
      </c>
      <c r="G15" s="13">
        <f t="shared" si="0"/>
        <v>0</v>
      </c>
      <c r="H15" s="13">
        <f t="shared" si="1"/>
        <v>306.22761210133359</v>
      </c>
      <c r="I15" s="5">
        <f>SUMIFS(BETONG!I$7:I$18,BETONG!$A$7:$A$18,ÅRSTOT!$A15)+SUMIFS(TØMRERE!I$7:I$18,TØMRERE!$A$7:$A$18,ÅRSTOT!$A15)+SUMIFS(RØRLEGGERE!I$7:I$18,RØRLEGGERE!$A$7:$A$18,ÅRSTOT!$A15)+SUMIFS(MURERE!I$7:I$18,MURERE!$A$7:$A$18,ÅRSTOT!$A15)+SUMIFS('BLIKK OG VENTILASJON'!I$7:I$18,'BLIKK OG VENTILASJON'!$A$7:$A$18,ÅRSTOT!$A15)+SUMIFS(ISOLATØR!I$7:I$18,ISOLATØR!$A$7:$A$18,ÅRSTOT!$A15)+SUMIFS(MALERE!I$7:I$18,MALERE!$A$7:$A$18,ÅRSTOT!$A15)+SUMIFS(TAKTEKKERE!I$7:I$18,TAKTEKKERE!$A$7:$A$18,ÅRSTOT!$A15)</f>
        <v>18089589</v>
      </c>
      <c r="J15" s="5">
        <f>SUMIFS(BETONG!J$7:J$18,BETONG!$A$7:$A$18,ÅRSTOT!$A15)+SUMIFS(TØMRERE!J$7:J$18,TØMRERE!$A$7:$A$18,ÅRSTOT!$A15)+SUMIFS(RØRLEGGERE!J$7:J$18,RØRLEGGERE!$A$7:$A$18,ÅRSTOT!$A15)+SUMIFS(MURERE!J$7:J$18,MURERE!$A$7:$A$18,ÅRSTOT!$A15)+SUMIFS('BLIKK OG VENTILASJON'!J$7:J$18,'BLIKK OG VENTILASJON'!$A$7:$A$18,ÅRSTOT!$A15)+SUMIFS(ISOLATØR!J$7:J$18,ISOLATØR!$A$7:$A$18,ÅRSTOT!$A15)+SUMIFS(MALERE!J$7:J$18,MALERE!$A$7:$A$18,ÅRSTOT!$A15)+SUMIFS(TAKTEKKERE!J$7:J$18,TAKTEKKERE!$A$7:$A$18,ÅRSTOT!$A15)</f>
        <v>173440</v>
      </c>
      <c r="K15" s="14">
        <v>302.89999999999998</v>
      </c>
      <c r="L15" s="15">
        <f t="shared" si="5"/>
        <v>-0.21550456453156563</v>
      </c>
      <c r="M15" s="35">
        <f t="shared" si="6"/>
        <v>1.0985843847255245E-2</v>
      </c>
    </row>
    <row r="16" spans="1:13" x14ac:dyDescent="0.25">
      <c r="A16" s="29" t="s">
        <v>14</v>
      </c>
      <c r="B16" s="5">
        <f>SUMIFS(BETONG!B$7:B$18,BETONG!$A$7:$A$18,ÅRSTOT!$A16)+SUMIFS(TØMRERE!B$7:B$18,TØMRERE!$A$7:$A$18,ÅRSTOT!$A16)+SUMIFS(RØRLEGGERE!B$7:B$18,RØRLEGGERE!$A$7:$A$18,ÅRSTOT!$A16)+SUMIFS(MURERE!B$7:B$18,MURERE!$A$7:$A$18,ÅRSTOT!$A16)+SUMIFS('BLIKK OG VENTILASJON'!B$7:B$18,'BLIKK OG VENTILASJON'!$A$7:$A$18,ÅRSTOT!$A16)+SUMIFS(ISOLATØR!B$7:B$18,ISOLATØR!$A$7:$A$18,ÅRSTOT!$A16)+SUMIFS(MALERE!B$7:B$18,MALERE!$A$7:$A$18,ÅRSTOT!$A16)+SUMIFS(TAKTEKKERE!B$7:B$18,TAKTEKKERE!$A$7:$A$18,ÅRSTOT!$A16)</f>
        <v>162442109.97</v>
      </c>
      <c r="C16" s="5">
        <f>SUMIFS(BETONG!C$7:C$18,BETONG!$A$7:$A$18,ÅRSTOT!$A16)+SUMIFS(TØMRERE!C$7:C$18,TØMRERE!$A$7:$A$18,ÅRSTOT!$A16)+SUMIFS(RØRLEGGERE!C$7:C$18,RØRLEGGERE!$A$7:$A$18,ÅRSTOT!$A16)+SUMIFS(MURERE!C$7:C$18,MURERE!$A$7:$A$18,ÅRSTOT!$A16)+SUMIFS('BLIKK OG VENTILASJON'!C$7:C$18,'BLIKK OG VENTILASJON'!$A$7:$A$18,ÅRSTOT!$A16)+SUMIFS(ISOLATØR!C$7:C$18,ISOLATØR!$A$7:$A$18,ÅRSTOT!$A16)+SUMIFS(MALERE!C$7:C$18,MALERE!$A$7:$A$18,ÅRSTOT!$A16)+SUMIFS(TAKTEKKERE!C$7:C$18,TAKTEKKERE!$A$7:$A$18,ÅRSTOT!$A16)</f>
        <v>13217204.33</v>
      </c>
      <c r="D16" s="5">
        <f>SUMIFS(BETONG!D$7:D$18,BETONG!$A$7:$A$18,ÅRSTOT!$A16)+SUMIFS(TØMRERE!D$7:D$18,TØMRERE!$A$7:$A$18,ÅRSTOT!$A16)+SUMIFS(RØRLEGGERE!D$7:D$18,RØRLEGGERE!$A$7:$A$18,ÅRSTOT!$A16)+SUMIFS(MURERE!D$7:D$18,MURERE!$A$7:$A$18,ÅRSTOT!$A16)+SUMIFS('BLIKK OG VENTILASJON'!D$7:D$18,'BLIKK OG VENTILASJON'!$A$7:$A$18,ÅRSTOT!$A16)+SUMIFS(ISOLATØR!D$7:D$18,ISOLATØR!$A$7:$A$18,ÅRSTOT!$A16)+SUMIFS(MALERE!D$7:D$18,MALERE!$A$7:$A$18,ÅRSTOT!$A16)+SUMIFS(TAKTEKKERE!D$7:D$18,TAKTEKKERE!$A$7:$A$18,ÅRSTOT!$A16)</f>
        <v>526503.45000000007</v>
      </c>
      <c r="E16" s="5">
        <f>SUMIFS(BETONG!E$7:E$18,BETONG!$A$7:$A$18,ÅRSTOT!$A16)+SUMIFS(TØMRERE!E$7:E$18,TØMRERE!$A$7:$A$18,ÅRSTOT!$A16)+SUMIFS(RØRLEGGERE!E$7:E$18,RØRLEGGERE!$A$7:$A$18,ÅRSTOT!$A16)+SUMIFS(MURERE!E$7:E$18,MURERE!$A$7:$A$18,ÅRSTOT!$A16)+SUMIFS('BLIKK OG VENTILASJON'!E$7:E$18,'BLIKK OG VENTILASJON'!$A$7:$A$18,ÅRSTOT!$A16)+SUMIFS(ISOLATØR!E$7:E$18,ISOLATØR!$A$7:$A$18,ÅRSTOT!$A16)+SUMIFS(MALERE!E$7:E$18,MALERE!$A$7:$A$18,ÅRSTOT!$A16)+SUMIFS(TAKTEKKERE!E$7:E$18,TAKTEKKERE!$A$7:$A$18,ÅRSTOT!$A16)</f>
        <v>70889.460000000006</v>
      </c>
      <c r="F16" s="13">
        <f>IF(D16=0,0,B16/D16)</f>
        <v>308.53000102848324</v>
      </c>
      <c r="G16" s="13">
        <f t="shared" si="0"/>
        <v>186.44808875677708</v>
      </c>
      <c r="H16" s="13">
        <f>IF(D16+E16=0,0,(B16+C16)/(D16+E16))</f>
        <v>294.04318558116131</v>
      </c>
      <c r="I16" s="5">
        <f>SUMIFS(BETONG!I$7:I$18,BETONG!$A$7:$A$18,ÅRSTOT!$A16)+SUMIFS(TØMRERE!I$7:I$18,TØMRERE!$A$7:$A$18,ÅRSTOT!$A16)+SUMIFS(RØRLEGGERE!I$7:I$18,RØRLEGGERE!$A$7:$A$18,ÅRSTOT!$A16)+SUMIFS(MURERE!I$7:I$18,MURERE!$A$7:$A$18,ÅRSTOT!$A16)+SUMIFS('BLIKK OG VENTILASJON'!I$7:I$18,'BLIKK OG VENTILASJON'!$A$7:$A$18,ÅRSTOT!$A16)+SUMIFS(ISOLATØR!I$7:I$18,ISOLATØR!$A$7:$A$18,ÅRSTOT!$A16)+SUMIFS(MALERE!I$7:I$18,MALERE!$A$7:$A$18,ÅRSTOT!$A16)+SUMIFS(TAKTEKKERE!I$7:I$18,TAKTEKKERE!$A$7:$A$18,ÅRSTOT!$A16)</f>
        <v>155198810.97999999</v>
      </c>
      <c r="J16" s="5">
        <f>SUMIFS(BETONG!J$7:J$18,BETONG!$A$7:$A$18,ÅRSTOT!$A16)+SUMIFS(TØMRERE!J$7:J$18,TØMRERE!$A$7:$A$18,ÅRSTOT!$A16)+SUMIFS(RØRLEGGERE!J$7:J$18,RØRLEGGERE!$A$7:$A$18,ÅRSTOT!$A16)+SUMIFS(MURERE!J$7:J$18,MURERE!$A$7:$A$18,ÅRSTOT!$A16)+SUMIFS('BLIKK OG VENTILASJON'!J$7:J$18,'BLIKK OG VENTILASJON'!$A$7:$A$18,ÅRSTOT!$A16)+SUMIFS(ISOLATØR!J$7:J$18,ISOLATØR!$A$7:$A$18,ÅRSTOT!$A16)+SUMIFS(MALERE!J$7:J$18,MALERE!$A$7:$A$18,ÅRSTOT!$A16)+SUMIFS(TAKTEKKERE!J$7:J$18,TAKTEKKERE!$A$7:$A$18,ÅRSTOT!$A16)</f>
        <v>7964896.8300000001</v>
      </c>
      <c r="K16" s="14">
        <v>282.68</v>
      </c>
      <c r="L16" s="15">
        <f t="shared" si="5"/>
        <v>4.667109847209739E-2</v>
      </c>
      <c r="M16" s="35">
        <f t="shared" si="6"/>
        <v>4.0198052855388793E-2</v>
      </c>
    </row>
    <row r="17" spans="1:15" x14ac:dyDescent="0.25">
      <c r="A17" s="29" t="s">
        <v>15</v>
      </c>
      <c r="B17" s="5">
        <f>SUMIFS(BETONG!B$7:B$18,BETONG!$A$7:$A$18,ÅRSTOT!$A17)+SUMIFS(TØMRERE!B$7:B$18,TØMRERE!$A$7:$A$18,ÅRSTOT!$A17)+SUMIFS(RØRLEGGERE!B$7:B$18,RØRLEGGERE!$A$7:$A$18,ÅRSTOT!$A17)+SUMIFS(MURERE!B$7:B$18,MURERE!$A$7:$A$18,ÅRSTOT!$A17)+SUMIFS('BLIKK OG VENTILASJON'!B$7:B$18,'BLIKK OG VENTILASJON'!$A$7:$A$18,ÅRSTOT!$A17)+SUMIFS(ISOLATØR!B$7:B$18,ISOLATØR!$A$7:$A$18,ÅRSTOT!$A17)+SUMIFS(MALERE!B$7:B$18,MALERE!$A$7:$A$18,ÅRSTOT!$A17)+SUMIFS(TAKTEKKERE!B$7:B$18,TAKTEKKERE!$A$7:$A$18,ÅRSTOT!$A17)</f>
        <v>955217.98</v>
      </c>
      <c r="C17" s="5">
        <f>SUMIFS(BETONG!C$7:C$18,BETONG!$A$7:$A$18,ÅRSTOT!$A17)+SUMIFS(TØMRERE!C$7:C$18,TØMRERE!$A$7:$A$18,ÅRSTOT!$A17)+SUMIFS(RØRLEGGERE!C$7:C$18,RØRLEGGERE!$A$7:$A$18,ÅRSTOT!$A17)+SUMIFS(MURERE!C$7:C$18,MURERE!$A$7:$A$18,ÅRSTOT!$A17)+SUMIFS('BLIKK OG VENTILASJON'!C$7:C$18,'BLIKK OG VENTILASJON'!$A$7:$A$18,ÅRSTOT!$A17)+SUMIFS(ISOLATØR!C$7:C$18,ISOLATØR!$A$7:$A$18,ÅRSTOT!$A17)+SUMIFS(MALERE!C$7:C$18,MALERE!$A$7:$A$18,ÅRSTOT!$A17)+SUMIFS(TAKTEKKERE!C$7:C$18,TAKTEKKERE!$A$7:$A$18,ÅRSTOT!$A17)</f>
        <v>944328</v>
      </c>
      <c r="D17" s="5">
        <f>SUMIFS(BETONG!D$7:D$18,BETONG!$A$7:$A$18,ÅRSTOT!$A17)+SUMIFS(TØMRERE!D$7:D$18,TØMRERE!$A$7:$A$18,ÅRSTOT!$A17)+SUMIFS(RØRLEGGERE!D$7:D$18,RØRLEGGERE!$A$7:$A$18,ÅRSTOT!$A17)+SUMIFS(MURERE!D$7:D$18,MURERE!$A$7:$A$18,ÅRSTOT!$A17)+SUMIFS('BLIKK OG VENTILASJON'!D$7:D$18,'BLIKK OG VENTILASJON'!$A$7:$A$18,ÅRSTOT!$A17)+SUMIFS(ISOLATØR!D$7:D$18,ISOLATØR!$A$7:$A$18,ÅRSTOT!$A17)+SUMIFS(MALERE!D$7:D$18,MALERE!$A$7:$A$18,ÅRSTOT!$A17)+SUMIFS(TAKTEKKERE!D$7:D$18,TAKTEKKERE!$A$7:$A$18,ÅRSTOT!$A17)</f>
        <v>2510.5</v>
      </c>
      <c r="E17" s="5">
        <f>SUMIFS(BETONG!E$7:E$18,BETONG!$A$7:$A$18,ÅRSTOT!$A17)+SUMIFS(TØMRERE!E$7:E$18,TØMRERE!$A$7:$A$18,ÅRSTOT!$A17)+SUMIFS(RØRLEGGERE!E$7:E$18,RØRLEGGERE!$A$7:$A$18,ÅRSTOT!$A17)+SUMIFS(MURERE!E$7:E$18,MURERE!$A$7:$A$18,ÅRSTOT!$A17)+SUMIFS('BLIKK OG VENTILASJON'!E$7:E$18,'BLIKK OG VENTILASJON'!$A$7:$A$18,ÅRSTOT!$A17)+SUMIFS(ISOLATØR!E$7:E$18,ISOLATØR!$A$7:$A$18,ÅRSTOT!$A17)+SUMIFS(MALERE!E$7:E$18,MALERE!$A$7:$A$18,ÅRSTOT!$A17)+SUMIFS(TAKTEKKERE!E$7:E$18,TAKTEKKERE!$A$7:$A$18,ÅRSTOT!$A17)</f>
        <v>8093</v>
      </c>
      <c r="F17" s="13">
        <f t="shared" si="0"/>
        <v>380.48913762198765</v>
      </c>
      <c r="G17" s="13">
        <f t="shared" si="0"/>
        <v>116.68454219696034</v>
      </c>
      <c r="H17" s="13">
        <f t="shared" si="1"/>
        <v>179.14329985382184</v>
      </c>
      <c r="I17" s="5">
        <f>SUMIFS(BETONG!I$7:I$18,BETONG!$A$7:$A$18,ÅRSTOT!$A17)+SUMIFS(TØMRERE!I$7:I$18,TØMRERE!$A$7:$A$18,ÅRSTOT!$A17)+SUMIFS(RØRLEGGERE!I$7:I$18,RØRLEGGERE!$A$7:$A$18,ÅRSTOT!$A17)+SUMIFS(MURERE!I$7:I$18,MURERE!$A$7:$A$18,ÅRSTOT!$A17)+SUMIFS('BLIKK OG VENTILASJON'!I$7:I$18,'BLIKK OG VENTILASJON'!$A$7:$A$18,ÅRSTOT!$A17)+SUMIFS(ISOLATØR!I$7:I$18,ISOLATØR!$A$7:$A$18,ÅRSTOT!$A17)+SUMIFS(MALERE!I$7:I$18,MALERE!$A$7:$A$18,ÅRSTOT!$A17)+SUMIFS(TAKTEKKERE!I$7:I$18,TAKTEKKERE!$A$7:$A$18,ÅRSTOT!$A17)</f>
        <v>4567559.75</v>
      </c>
      <c r="J17" s="5">
        <f>SUMIFS(BETONG!J$7:J$18,BETONG!$A$7:$A$18,ÅRSTOT!$A17)+SUMIFS(TØMRERE!J$7:J$18,TØMRERE!$A$7:$A$18,ÅRSTOT!$A17)+SUMIFS(RØRLEGGERE!J$7:J$18,RØRLEGGERE!$A$7:$A$18,ÅRSTOT!$A17)+SUMIFS(MURERE!J$7:J$18,MURERE!$A$7:$A$18,ÅRSTOT!$A17)+SUMIFS('BLIKK OG VENTILASJON'!J$7:J$18,'BLIKK OG VENTILASJON'!$A$7:$A$18,ÅRSTOT!$A17)+SUMIFS(ISOLATØR!J$7:J$18,ISOLATØR!$A$7:$A$18,ÅRSTOT!$A17)+SUMIFS(MALERE!J$7:J$18,MALERE!$A$7:$A$18,ÅRSTOT!$A17)+SUMIFS(TAKTEKKERE!J$7:J$18,TAKTEKKERE!$A$7:$A$18,ÅRSTOT!$A17)</f>
        <v>776347</v>
      </c>
      <c r="K17" s="14">
        <v>262.17</v>
      </c>
      <c r="L17" s="15">
        <f t="shared" si="5"/>
        <v>-0.79086907839574516</v>
      </c>
      <c r="M17" s="35">
        <f t="shared" si="6"/>
        <v>-0.31669031600174757</v>
      </c>
    </row>
    <row r="18" spans="1:15" x14ac:dyDescent="0.25">
      <c r="A18" s="29" t="s">
        <v>16</v>
      </c>
      <c r="B18" s="5">
        <f>SUMIFS(BETONG!B$7:B$18,BETONG!$A$7:$A$18,ÅRSTOT!$A18)+SUMIFS(TØMRERE!B$7:B$18,TØMRERE!$A$7:$A$18,ÅRSTOT!$A18)+SUMIFS(RØRLEGGERE!B$7:B$18,RØRLEGGERE!$A$7:$A$18,ÅRSTOT!$A18)+SUMIFS(MURERE!B$7:B$18,MURERE!$A$7:$A$18,ÅRSTOT!$A18)+SUMIFS('BLIKK OG VENTILASJON'!B$7:B$18,'BLIKK OG VENTILASJON'!$A$7:$A$18,ÅRSTOT!$A18)+SUMIFS(ISOLATØR!B$7:B$18,ISOLATØR!$A$7:$A$18,ÅRSTOT!$A18)+SUMIFS(MALERE!B$7:B$18,MALERE!$A$7:$A$18,ÅRSTOT!$A18)+SUMIFS(TAKTEKKERE!B$7:B$18,TAKTEKKERE!$A$7:$A$18,ÅRSTOT!$A18)</f>
        <v>9063849</v>
      </c>
      <c r="C18" s="5">
        <f>SUMIFS(BETONG!C$7:C$18,BETONG!$A$7:$A$18,ÅRSTOT!$A18)+SUMIFS(TØMRERE!C$7:C$18,TØMRERE!$A$7:$A$18,ÅRSTOT!$A18)+SUMIFS(RØRLEGGERE!C$7:C$18,RØRLEGGERE!$A$7:$A$18,ÅRSTOT!$A18)+SUMIFS(MURERE!C$7:C$18,MURERE!$A$7:$A$18,ÅRSTOT!$A18)+SUMIFS('BLIKK OG VENTILASJON'!C$7:C$18,'BLIKK OG VENTILASJON'!$A$7:$A$18,ÅRSTOT!$A18)+SUMIFS(ISOLATØR!C$7:C$18,ISOLATØR!$A$7:$A$18,ÅRSTOT!$A18)+SUMIFS(MALERE!C$7:C$18,MALERE!$A$7:$A$18,ÅRSTOT!$A18)+SUMIFS(TAKTEKKERE!C$7:C$18,TAKTEKKERE!$A$7:$A$18,ÅRSTOT!$A18)</f>
        <v>6304938</v>
      </c>
      <c r="D18" s="5">
        <f>SUMIFS(BETONG!D$7:D$18,BETONG!$A$7:$A$18,ÅRSTOT!$A18)+SUMIFS(TØMRERE!D$7:D$18,TØMRERE!$A$7:$A$18,ÅRSTOT!$A18)+SUMIFS(RØRLEGGERE!D$7:D$18,RØRLEGGERE!$A$7:$A$18,ÅRSTOT!$A18)+SUMIFS(MURERE!D$7:D$18,MURERE!$A$7:$A$18,ÅRSTOT!$A18)+SUMIFS('BLIKK OG VENTILASJON'!D$7:D$18,'BLIKK OG VENTILASJON'!$A$7:$A$18,ÅRSTOT!$A18)+SUMIFS(ISOLATØR!D$7:D$18,ISOLATØR!$A$7:$A$18,ÅRSTOT!$A18)+SUMIFS(MALERE!D$7:D$18,MALERE!$A$7:$A$18,ÅRSTOT!$A18)+SUMIFS(TAKTEKKERE!D$7:D$18,TAKTEKKERE!$A$7:$A$18,ÅRSTOT!$A18)</f>
        <v>31179</v>
      </c>
      <c r="E18" s="5">
        <f>SUMIFS(BETONG!E$7:E$18,BETONG!$A$7:$A$18,ÅRSTOT!$A18)+SUMIFS(TØMRERE!E$7:E$18,TØMRERE!$A$7:$A$18,ÅRSTOT!$A18)+SUMIFS(RØRLEGGERE!E$7:E$18,RØRLEGGERE!$A$7:$A$18,ÅRSTOT!$A18)+SUMIFS(MURERE!E$7:E$18,MURERE!$A$7:$A$18,ÅRSTOT!$A18)+SUMIFS('BLIKK OG VENTILASJON'!E$7:E$18,'BLIKK OG VENTILASJON'!$A$7:$A$18,ÅRSTOT!$A18)+SUMIFS(ISOLATØR!E$7:E$18,ISOLATØR!$A$7:$A$18,ÅRSTOT!$A18)+SUMIFS(MALERE!E$7:E$18,MALERE!$A$7:$A$18,ÅRSTOT!$A18)+SUMIFS(TAKTEKKERE!E$7:E$18,TAKTEKKERE!$A$7:$A$18,ÅRSTOT!$A18)</f>
        <v>27370</v>
      </c>
      <c r="F18" s="13">
        <f t="shared" si="0"/>
        <v>290.70364668526895</v>
      </c>
      <c r="G18" s="13">
        <f t="shared" si="0"/>
        <v>230.3594446474242</v>
      </c>
      <c r="H18" s="13">
        <f t="shared" si="1"/>
        <v>262.49444055406582</v>
      </c>
      <c r="I18" s="5">
        <f>SUMIFS(BETONG!I$7:I$18,BETONG!$A$7:$A$18,ÅRSTOT!$A18)+SUMIFS(TØMRERE!I$7:I$18,TØMRERE!$A$7:$A$18,ÅRSTOT!$A18)+SUMIFS(RØRLEGGERE!I$7:I$18,RØRLEGGERE!$A$7:$A$18,ÅRSTOT!$A18)+SUMIFS(MURERE!I$7:I$18,MURERE!$A$7:$A$18,ÅRSTOT!$A18)+SUMIFS('BLIKK OG VENTILASJON'!I$7:I$18,'BLIKK OG VENTILASJON'!$A$7:$A$18,ÅRSTOT!$A18)+SUMIFS(ISOLATØR!I$7:I$18,ISOLATØR!$A$7:$A$18,ÅRSTOT!$A18)+SUMIFS(MALERE!I$7:I$18,MALERE!$A$7:$A$18,ÅRSTOT!$A18)+SUMIFS(TAKTEKKERE!I$7:I$18,TAKTEKKERE!$A$7:$A$18,ÅRSTOT!$A18)</f>
        <v>18546338.5</v>
      </c>
      <c r="J18" s="5">
        <f>SUMIFS(BETONG!J$7:J$18,BETONG!$A$7:$A$18,ÅRSTOT!$A18)+SUMIFS(TØMRERE!J$7:J$18,TØMRERE!$A$7:$A$18,ÅRSTOT!$A18)+SUMIFS(RØRLEGGERE!J$7:J$18,RØRLEGGERE!$A$7:$A$18,ÅRSTOT!$A18)+SUMIFS(MURERE!J$7:J$18,MURERE!$A$7:$A$18,ÅRSTOT!$A18)+SUMIFS('BLIKK OG VENTILASJON'!J$7:J$18,'BLIKK OG VENTILASJON'!$A$7:$A$18,ÅRSTOT!$A18)+SUMIFS(ISOLATØR!J$7:J$18,ISOLATØR!$A$7:$A$18,ÅRSTOT!$A18)+SUMIFS(MALERE!J$7:J$18,MALERE!$A$7:$A$18,ÅRSTOT!$A18)+SUMIFS(TAKTEKKERE!J$7:J$18,TAKTEKKERE!$A$7:$A$18,ÅRSTOT!$A18)</f>
        <v>3866476</v>
      </c>
      <c r="K18" s="14">
        <v>286.06</v>
      </c>
      <c r="L18" s="15">
        <f t="shared" si="5"/>
        <v>-0.51128633827102854</v>
      </c>
      <c r="M18" s="35">
        <f t="shared" si="6"/>
        <v>-8.237977852874985E-2</v>
      </c>
    </row>
    <row r="19" spans="1:15" x14ac:dyDescent="0.25">
      <c r="A19" s="29" t="s">
        <v>17</v>
      </c>
      <c r="B19" s="5">
        <f>SUMIFS(BETONG!B$7:B$18,BETONG!$A$7:$A$18,ÅRSTOT!$A19)+SUMIFS(TØMRERE!B$7:B$18,TØMRERE!$A$7:$A$18,ÅRSTOT!$A19)+SUMIFS(RØRLEGGERE!B$7:B$18,RØRLEGGERE!$A$7:$A$18,ÅRSTOT!$A19)+SUMIFS(MURERE!B$7:B$18,MURERE!$A$7:$A$18,ÅRSTOT!$A19)+SUMIFS('BLIKK OG VENTILASJON'!B$7:B$18,'BLIKK OG VENTILASJON'!$A$7:$A$18,ÅRSTOT!$A19)+SUMIFS(ISOLATØR!B$7:B$18,ISOLATØR!$A$7:$A$18,ÅRSTOT!$A19)+SUMIFS(MALERE!B$7:B$18,MALERE!$A$7:$A$18,ÅRSTOT!$A19)+SUMIFS(TAKTEKKERE!B$7:B$18,TAKTEKKERE!$A$7:$A$18,ÅRSTOT!$A19)</f>
        <v>96996939.170000017</v>
      </c>
      <c r="C19" s="5">
        <f>SUMIFS(BETONG!C$7:C$18,BETONG!$A$7:$A$18,ÅRSTOT!$A19)+SUMIFS(TØMRERE!C$7:C$18,TØMRERE!$A$7:$A$18,ÅRSTOT!$A19)+SUMIFS(RØRLEGGERE!C$7:C$18,RØRLEGGERE!$A$7:$A$18,ÅRSTOT!$A19)+SUMIFS(MURERE!C$7:C$18,MURERE!$A$7:$A$18,ÅRSTOT!$A19)+SUMIFS('BLIKK OG VENTILASJON'!C$7:C$18,'BLIKK OG VENTILASJON'!$A$7:$A$18,ÅRSTOT!$A19)+SUMIFS(ISOLATØR!C$7:C$18,ISOLATØR!$A$7:$A$18,ÅRSTOT!$A19)+SUMIFS(MALERE!C$7:C$18,MALERE!$A$7:$A$18,ÅRSTOT!$A19)+SUMIFS(TAKTEKKERE!C$7:C$18,TAKTEKKERE!$A$7:$A$18,ÅRSTOT!$A19)</f>
        <v>8481271.4100000001</v>
      </c>
      <c r="D19" s="5">
        <f>SUMIFS(BETONG!D$7:D$18,BETONG!$A$7:$A$18,ÅRSTOT!$A19)+SUMIFS(TØMRERE!D$7:D$18,TØMRERE!$A$7:$A$18,ÅRSTOT!$A19)+SUMIFS(RØRLEGGERE!D$7:D$18,RØRLEGGERE!$A$7:$A$18,ÅRSTOT!$A19)+SUMIFS(MURERE!D$7:D$18,MURERE!$A$7:$A$18,ÅRSTOT!$A19)+SUMIFS('BLIKK OG VENTILASJON'!D$7:D$18,'BLIKK OG VENTILASJON'!$A$7:$A$18,ÅRSTOT!$A19)+SUMIFS(ISOLATØR!D$7:D$18,ISOLATØR!$A$7:$A$18,ÅRSTOT!$A19)+SUMIFS(MALERE!D$7:D$18,MALERE!$A$7:$A$18,ÅRSTOT!$A19)+SUMIFS(TAKTEKKERE!D$7:D$18,TAKTEKKERE!$A$7:$A$18,ÅRSTOT!$A19)</f>
        <v>306542</v>
      </c>
      <c r="E19" s="5">
        <f>SUMIFS(BETONG!E$7:E$18,BETONG!$A$7:$A$18,ÅRSTOT!$A19)+SUMIFS(TØMRERE!E$7:E$18,TØMRERE!$A$7:$A$18,ÅRSTOT!$A19)+SUMIFS(RØRLEGGERE!E$7:E$18,RØRLEGGERE!$A$7:$A$18,ÅRSTOT!$A19)+SUMIFS(MURERE!E$7:E$18,MURERE!$A$7:$A$18,ÅRSTOT!$A19)+SUMIFS('BLIKK OG VENTILASJON'!E$7:E$18,'BLIKK OG VENTILASJON'!$A$7:$A$18,ÅRSTOT!$A19)+SUMIFS(ISOLATØR!E$7:E$18,ISOLATØR!$A$7:$A$18,ÅRSTOT!$A19)+SUMIFS(MALERE!E$7:E$18,MALERE!$A$7:$A$18,ÅRSTOT!$A19)+SUMIFS(TAKTEKKERE!E$7:E$18,TAKTEKKERE!$A$7:$A$18,ÅRSTOT!$A19)</f>
        <v>37470.1</v>
      </c>
      <c r="F19" s="13">
        <f t="shared" si="0"/>
        <v>316.42299968682926</v>
      </c>
      <c r="G19" s="13">
        <f t="shared" si="0"/>
        <v>226.34771217584154</v>
      </c>
      <c r="H19" s="13">
        <f t="shared" si="1"/>
        <v>306.61192027838564</v>
      </c>
      <c r="I19" s="5">
        <f>SUMIFS(BETONG!I$7:I$18,BETONG!$A$7:$A$18,ÅRSTOT!$A19)+SUMIFS(TØMRERE!I$7:I$18,TØMRERE!$A$7:$A$18,ÅRSTOT!$A19)+SUMIFS(RØRLEGGERE!I$7:I$18,RØRLEGGERE!$A$7:$A$18,ÅRSTOT!$A19)+SUMIFS(MURERE!I$7:I$18,MURERE!$A$7:$A$18,ÅRSTOT!$A19)+SUMIFS('BLIKK OG VENTILASJON'!I$7:I$18,'BLIKK OG VENTILASJON'!$A$7:$A$18,ÅRSTOT!$A19)+SUMIFS(ISOLATØR!I$7:I$18,ISOLATØR!$A$7:$A$18,ÅRSTOT!$A19)+SUMIFS(MALERE!I$7:I$18,MALERE!$A$7:$A$18,ÅRSTOT!$A19)+SUMIFS(TAKTEKKERE!I$7:I$18,TAKTEKKERE!$A$7:$A$18,ÅRSTOT!$A19)</f>
        <v>88543589.549999982</v>
      </c>
      <c r="J19" s="5">
        <f>SUMIFS(BETONG!J$7:J$18,BETONG!$A$7:$A$18,ÅRSTOT!$A19)+SUMIFS(TØMRERE!J$7:J$18,TØMRERE!$A$7:$A$18,ÅRSTOT!$A19)+SUMIFS(RØRLEGGERE!J$7:J$18,RØRLEGGERE!$A$7:$A$18,ÅRSTOT!$A19)+SUMIFS(MURERE!J$7:J$18,MURERE!$A$7:$A$18,ÅRSTOT!$A19)+SUMIFS('BLIKK OG VENTILASJON'!J$7:J$18,'BLIKK OG VENTILASJON'!$A$7:$A$18,ÅRSTOT!$A19)+SUMIFS(ISOLATØR!J$7:J$18,ISOLATØR!$A$7:$A$18,ÅRSTOT!$A19)+SUMIFS(MALERE!J$7:J$18,MALERE!$A$7:$A$18,ÅRSTOT!$A19)+SUMIFS(TAKTEKKERE!J$7:J$18,TAKTEKKERE!$A$7:$A$18,ÅRSTOT!$A19)</f>
        <v>3469766.48</v>
      </c>
      <c r="K19" s="14">
        <v>306.11</v>
      </c>
      <c r="L19" s="15">
        <f t="shared" si="5"/>
        <v>9.5471051749336219E-2</v>
      </c>
      <c r="M19" s="35">
        <f t="shared" si="6"/>
        <v>1.6396729227585696E-3</v>
      </c>
    </row>
    <row r="20" spans="1:15" s="1" customFormat="1" ht="16.5" thickBot="1" x14ac:dyDescent="0.3">
      <c r="A20" s="30" t="s">
        <v>18</v>
      </c>
      <c r="B20" s="36">
        <f>SUM(B7:B19)</f>
        <v>370597278.37</v>
      </c>
      <c r="C20" s="36">
        <f>SUM(C7:C19)</f>
        <v>29529848.739999998</v>
      </c>
      <c r="D20" s="36">
        <f>SUM(D7:D19)</f>
        <v>1211119.73</v>
      </c>
      <c r="E20" s="36">
        <f>SUM(E7:E19)</f>
        <v>146859.56</v>
      </c>
      <c r="F20" s="37">
        <f>IF(D20=0,0,B20/D20)</f>
        <v>305.99557516084724</v>
      </c>
      <c r="G20" s="37">
        <f>IF(E20=0,0,C20/E20)</f>
        <v>201.07542702701818</v>
      </c>
      <c r="H20" s="37">
        <f>IF(D20+E20=0,0,(B20+C20)/(D20+E20))</f>
        <v>294.6489170022615</v>
      </c>
      <c r="I20" s="38">
        <f>SUM(I7:I19)</f>
        <v>352169792.69999993</v>
      </c>
      <c r="J20" s="38">
        <f>SUM(J7:J19)</f>
        <v>16515090.310000001</v>
      </c>
      <c r="K20" s="40">
        <v>289.04000000000002</v>
      </c>
      <c r="L20" s="33">
        <f>IF(I20=0,0,(B20-I20)/I20)</f>
        <v>5.2325571505497499E-2</v>
      </c>
      <c r="M20" s="34">
        <f>IF(K20=0,0,(H20-K20)/K20)</f>
        <v>1.9405331449839046E-2</v>
      </c>
    </row>
    <row r="23" spans="1:15" ht="20.25" x14ac:dyDescent="0.3">
      <c r="A23" s="90" t="str">
        <f>"MÅLESTATISTIKK FOR ALLE BYGGFAG - 2. HALVÅR "&amp;FORS!$A$14</f>
        <v>MÅLESTATISTIKK FOR ALLE BYGGFAG - 2. HALVÅR 2019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</row>
    <row r="24" spans="1:15" ht="16.5" thickBot="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5" x14ac:dyDescent="0.25">
      <c r="A25" s="20"/>
      <c r="B25" s="21" t="s">
        <v>4</v>
      </c>
      <c r="C25" s="22"/>
      <c r="D25" s="21" t="s">
        <v>5</v>
      </c>
      <c r="E25" s="22"/>
      <c r="F25" s="21" t="str">
        <f>"Fortjeneste 2. halvår  "&amp;FORS!$A$14-0</f>
        <v>Fortjeneste 2. halvår  2019</v>
      </c>
      <c r="G25" s="23"/>
      <c r="H25" s="22"/>
      <c r="I25" s="21" t="str">
        <f>" 2. halvår  "&amp;FORS!$A$14-1</f>
        <v xml:space="preserve"> 2. halvår  2018</v>
      </c>
      <c r="J25" s="23"/>
      <c r="K25" s="22"/>
      <c r="L25" s="21" t="s">
        <v>23</v>
      </c>
      <c r="M25" s="24"/>
    </row>
    <row r="26" spans="1:15" x14ac:dyDescent="0.25">
      <c r="A26" s="25"/>
      <c r="B26" s="9" t="s">
        <v>6</v>
      </c>
      <c r="C26" s="9" t="s">
        <v>6</v>
      </c>
      <c r="D26" s="9" t="s">
        <v>6</v>
      </c>
      <c r="E26" s="9" t="s">
        <v>6</v>
      </c>
      <c r="F26" s="9" t="s">
        <v>6</v>
      </c>
      <c r="G26" s="9" t="s">
        <v>6</v>
      </c>
      <c r="H26" s="10" t="s">
        <v>27</v>
      </c>
      <c r="I26" s="9" t="s">
        <v>6</v>
      </c>
      <c r="J26" s="9" t="s">
        <v>6</v>
      </c>
      <c r="K26" s="10" t="s">
        <v>25</v>
      </c>
      <c r="L26" s="9" t="s">
        <v>6</v>
      </c>
      <c r="M26" s="26" t="s">
        <v>25</v>
      </c>
    </row>
    <row r="27" spans="1:15" x14ac:dyDescent="0.25">
      <c r="A27" s="27"/>
      <c r="B27" s="11" t="s">
        <v>24</v>
      </c>
      <c r="C27" s="11" t="s">
        <v>26</v>
      </c>
      <c r="D27" s="11" t="s">
        <v>24</v>
      </c>
      <c r="E27" s="11" t="s">
        <v>26</v>
      </c>
      <c r="F27" s="11" t="s">
        <v>24</v>
      </c>
      <c r="G27" s="11" t="s">
        <v>26</v>
      </c>
      <c r="H27" s="12" t="s">
        <v>28</v>
      </c>
      <c r="I27" s="11" t="s">
        <v>24</v>
      </c>
      <c r="J27" s="11" t="s">
        <v>26</v>
      </c>
      <c r="K27" s="12" t="s">
        <v>22</v>
      </c>
      <c r="L27" s="11" t="s">
        <v>24</v>
      </c>
      <c r="M27" s="28" t="s">
        <v>22</v>
      </c>
      <c r="O27" s="16"/>
    </row>
    <row r="28" spans="1:15" x14ac:dyDescent="0.25">
      <c r="A28" s="29" t="s">
        <v>20</v>
      </c>
      <c r="B28" s="5">
        <f>SUMIFS(BETONG!B$27:B$38,BETONG!$A$27:$A$38,ÅRSTOT!$A28)+SUMIFS(TØMRERE!B$27:B$38,TØMRERE!$A$27:$A$38,ÅRSTOT!$A28)+SUMIFS(RØRLEGGERE!B$27:B$38,RØRLEGGERE!$A$27:$A$38,ÅRSTOT!$A28)+SUMIFS(MURERE!B$27:B$38,MURERE!$A$27:$A$38,ÅRSTOT!$A28)+SUMIFS('BLIKK OG VENTILASJON'!B$27:B$38,'BLIKK OG VENTILASJON'!$A$27:$A$38,ÅRSTOT!$A28)+SUMIFS(ISOLATØR!B$27:B$38,ISOLATØR!$A$27:$A$38,ÅRSTOT!$A28)+SUMIFS(MALERE!B$27:B$38,MALERE!$A$27:$A$38,ÅRSTOT!$A28)+SUMIFS(TAKTEKKERE!B$27:B$38,TAKTEKKERE!$A$27:$A$38,ÅRSTOT!$A28)</f>
        <v>4983250</v>
      </c>
      <c r="C28" s="5">
        <f>SUMIFS(BETONG!C$27:C$38,BETONG!$A$27:$A$38,ÅRSTOT!$A28)+SUMIFS(TØMRERE!C$27:C$38,TØMRERE!$A$27:$A$38,ÅRSTOT!$A28)+SUMIFS(RØRLEGGERE!C$27:C$38,RØRLEGGERE!$A$27:$A$38,ÅRSTOT!$A28)+SUMIFS(MURERE!C$27:C$38,MURERE!$A$27:$A$38,ÅRSTOT!$A28)+SUMIFS('BLIKK OG VENTILASJON'!C$27:C$38,'BLIKK OG VENTILASJON'!$A$27:$A$38,ÅRSTOT!$A28)+SUMIFS(ISOLATØR!C$27:C$38,ISOLATØR!$A$27:$A$38,ÅRSTOT!$A28)+SUMIFS(MALERE!C$27:C$38,MALERE!$A$27:$A$38,ÅRSTOT!$A28)+SUMIFS(TAKTEKKERE!C$27:C$38,TAKTEKKERE!$A$27:$A$38,ÅRSTOT!$A28)</f>
        <v>277034</v>
      </c>
      <c r="D28" s="5">
        <f>SUMIFS(BETONG!D$27:D$38,BETONG!$A$27:$A$38,ÅRSTOT!$A28)+SUMIFS(TØMRERE!D$27:D$38,TØMRERE!$A$27:$A$38,ÅRSTOT!$A28)+SUMIFS(RØRLEGGERE!D$27:D$38,RØRLEGGERE!$A$27:$A$38,ÅRSTOT!$A28)+SUMIFS(MURERE!D$27:D$38,MURERE!$A$27:$A$38,ÅRSTOT!$A28)+SUMIFS('BLIKK OG VENTILASJON'!D$27:D$38,'BLIKK OG VENTILASJON'!$A$27:$A$38,ÅRSTOT!$A28)+SUMIFS(ISOLATØR!D$27:D$38,ISOLATØR!$A$27:$A$38,ÅRSTOT!$A28)+SUMIFS(MALERE!D$27:D$38,MALERE!$A$27:$A$38,ÅRSTOT!$A28)+SUMIFS(TAKTEKKERE!D$27:D$38,TAKTEKKERE!$A$27:$A$38,ÅRSTOT!$A28)</f>
        <v>16912</v>
      </c>
      <c r="E28" s="5">
        <f>SUMIFS(BETONG!E$27:E$38,BETONG!$A$27:$A$38,ÅRSTOT!$A28)+SUMIFS(TØMRERE!E$27:E$38,TØMRERE!$A$27:$A$38,ÅRSTOT!$A28)+SUMIFS(RØRLEGGERE!E$27:E$38,RØRLEGGERE!$A$27:$A$38,ÅRSTOT!$A28)+SUMIFS(MURERE!E$27:E$38,MURERE!$A$27:$A$38,ÅRSTOT!$A28)+SUMIFS('BLIKK OG VENTILASJON'!E$27:E$38,'BLIKK OG VENTILASJON'!$A$27:$A$38,ÅRSTOT!$A28)+SUMIFS(ISOLATØR!E$27:E$38,ISOLATØR!$A$27:$A$38,ÅRSTOT!$A28)+SUMIFS(MALERE!E$27:E$38,MALERE!$A$27:$A$38,ÅRSTOT!$A28)+SUMIFS(TAKTEKKERE!E$27:E$38,TAKTEKKERE!$A$27:$A$38,ÅRSTOT!$A28)</f>
        <v>1369</v>
      </c>
      <c r="F28" s="13">
        <f>IF(D28=0,0,B28/D28)</f>
        <v>294.65763954588459</v>
      </c>
      <c r="G28" s="13">
        <f t="shared" ref="F28:G41" si="7">IF(E28=0,0,C28/E28)</f>
        <v>202.36230825420014</v>
      </c>
      <c r="H28" s="13">
        <f t="shared" ref="H28:H41" si="8">IF(D28+E28=0,0,(B28+C28)/(D28+E28))</f>
        <v>287.74596575679669</v>
      </c>
      <c r="I28" s="5">
        <f>SUMIFS(BETONG!I$27:I$38,BETONG!$A$27:$A$38,ÅRSTOT!$A28)+SUMIFS(TØMRERE!I$27:I$38,TØMRERE!$A$27:$A$38,ÅRSTOT!$A28)+SUMIFS(RØRLEGGERE!I$27:I$38,RØRLEGGERE!$A$27:$A$38,ÅRSTOT!$A28)+SUMIFS(MURERE!I$27:I$38,MURERE!$A$27:$A$38,ÅRSTOT!$A28)+SUMIFS('BLIKK OG VENTILASJON'!I$27:I$38,'BLIKK OG VENTILASJON'!$A$27:$A$38,ÅRSTOT!$A28)+SUMIFS(ISOLATØR!I$27:I$38,ISOLATØR!$A$27:$A$38,ÅRSTOT!$A28)+SUMIFS(MALERE!I$27:I$38,MALERE!$A$27:$A$38,ÅRSTOT!$A28)+SUMIFS(TAKTEKKERE!I$27:I$38,TAKTEKKERE!$A$27:$A$38,ÅRSTOT!$A28)</f>
        <v>13976972</v>
      </c>
      <c r="J28" s="5">
        <f>SUMIFS(BETONG!J$27:J$38,BETONG!$A$27:$A$38,ÅRSTOT!$A28)+SUMIFS(TØMRERE!J$27:J$38,TØMRERE!$A$27:$A$38,ÅRSTOT!$A28)+SUMIFS(RØRLEGGERE!J$27:J$38,RØRLEGGERE!$A$27:$A$38,ÅRSTOT!$A28)+SUMIFS(MURERE!J$27:J$38,MURERE!$A$27:$A$38,ÅRSTOT!$A28)+SUMIFS('BLIKK OG VENTILASJON'!J$27:J$38,'BLIKK OG VENTILASJON'!$A$27:$A$38,ÅRSTOT!$A28)+SUMIFS(ISOLATØR!J$27:J$38,ISOLATØR!$A$27:$A$38,ÅRSTOT!$A28)+SUMIFS(MALERE!J$27:J$38,MALERE!$A$27:$A$38,ÅRSTOT!$A28)+SUMIFS(TAKTEKKERE!J$27:J$38,TAKTEKKERE!$A$27:$A$38,ÅRSTOT!$A28)</f>
        <v>0</v>
      </c>
      <c r="K28" s="14">
        <v>317.58999999999997</v>
      </c>
      <c r="L28" s="15">
        <f>IF(I28=0,0,(B28-I28)/I28)</f>
        <v>-0.64346712578375342</v>
      </c>
      <c r="M28" s="35">
        <f t="shared" ref="M28:M41" si="9">IF(K28=0,0,(H28-K28)/K28)</f>
        <v>-9.3970320989965939E-2</v>
      </c>
    </row>
    <row r="29" spans="1:15" x14ac:dyDescent="0.25">
      <c r="A29" s="29" t="s">
        <v>7</v>
      </c>
      <c r="B29" s="5">
        <f>SUMIFS(BETONG!B$27:B$38,BETONG!$A$27:$A$38,ÅRSTOT!$A29)+SUMIFS(TØMRERE!B$27:B$38,TØMRERE!$A$27:$A$38,ÅRSTOT!$A29)+SUMIFS(RØRLEGGERE!B$27:B$38,RØRLEGGERE!$A$27:$A$38,ÅRSTOT!$A29)+SUMIFS(MURERE!B$27:B$38,MURERE!$A$27:$A$38,ÅRSTOT!$A29)+SUMIFS('BLIKK OG VENTILASJON'!B$27:B$38,'BLIKK OG VENTILASJON'!$A$27:$A$38,ÅRSTOT!$A29)+SUMIFS(ISOLATØR!B$27:B$38,ISOLATØR!$A$27:$A$38,ÅRSTOT!$A29)+SUMIFS(MALERE!B$27:B$38,MALERE!$A$27:$A$38,ÅRSTOT!$A29)+SUMIFS(TAKTEKKERE!B$27:B$38,TAKTEKKERE!$A$27:$A$38,ÅRSTOT!$A29)</f>
        <v>20959880.149999999</v>
      </c>
      <c r="C29" s="5">
        <f>SUMIFS(BETONG!C$27:C$38,BETONG!$A$27:$A$38,ÅRSTOT!$A29)+SUMIFS(TØMRERE!C$27:C$38,TØMRERE!$A$27:$A$38,ÅRSTOT!$A29)+SUMIFS(RØRLEGGERE!C$27:C$38,RØRLEGGERE!$A$27:$A$38,ÅRSTOT!$A29)+SUMIFS(MURERE!C$27:C$38,MURERE!$A$27:$A$38,ÅRSTOT!$A29)+SUMIFS('BLIKK OG VENTILASJON'!C$27:C$38,'BLIKK OG VENTILASJON'!$A$27:$A$38,ÅRSTOT!$A29)+SUMIFS(ISOLATØR!C$27:C$38,ISOLATØR!$A$27:$A$38,ÅRSTOT!$A29)+SUMIFS(MALERE!C$27:C$38,MALERE!$A$27:$A$38,ÅRSTOT!$A29)+SUMIFS(TAKTEKKERE!C$27:C$38,TAKTEKKERE!$A$27:$A$38,ÅRSTOT!$A29)</f>
        <v>0</v>
      </c>
      <c r="D29" s="5">
        <f>SUMIFS(BETONG!D$27:D$38,BETONG!$A$27:$A$38,ÅRSTOT!$A29)+SUMIFS(TØMRERE!D$27:D$38,TØMRERE!$A$27:$A$38,ÅRSTOT!$A29)+SUMIFS(RØRLEGGERE!D$27:D$38,RØRLEGGERE!$A$27:$A$38,ÅRSTOT!$A29)+SUMIFS(MURERE!D$27:D$38,MURERE!$A$27:$A$38,ÅRSTOT!$A29)+SUMIFS('BLIKK OG VENTILASJON'!D$27:D$38,'BLIKK OG VENTILASJON'!$A$27:$A$38,ÅRSTOT!$A29)+SUMIFS(ISOLATØR!D$27:D$38,ISOLATØR!$A$27:$A$38,ÅRSTOT!$A29)+SUMIFS(MALERE!D$27:D$38,MALERE!$A$27:$A$38,ÅRSTOT!$A29)+SUMIFS(TAKTEKKERE!D$27:D$38,TAKTEKKERE!$A$27:$A$38,ÅRSTOT!$A29)</f>
        <v>72102.94</v>
      </c>
      <c r="E29" s="5">
        <f>SUMIFS(BETONG!E$27:E$38,BETONG!$A$27:$A$38,ÅRSTOT!$A29)+SUMIFS(TØMRERE!E$27:E$38,TØMRERE!$A$27:$A$38,ÅRSTOT!$A29)+SUMIFS(RØRLEGGERE!E$27:E$38,RØRLEGGERE!$A$27:$A$38,ÅRSTOT!$A29)+SUMIFS(MURERE!E$27:E$38,MURERE!$A$27:$A$38,ÅRSTOT!$A29)+SUMIFS('BLIKK OG VENTILASJON'!E$27:E$38,'BLIKK OG VENTILASJON'!$A$27:$A$38,ÅRSTOT!$A29)+SUMIFS(ISOLATØR!E$27:E$38,ISOLATØR!$A$27:$A$38,ÅRSTOT!$A29)+SUMIFS(MALERE!E$27:E$38,MALERE!$A$27:$A$38,ÅRSTOT!$A29)+SUMIFS(TAKTEKKERE!E$27:E$38,TAKTEKKERE!$A$27:$A$38,ÅRSTOT!$A29)</f>
        <v>0</v>
      </c>
      <c r="F29" s="13">
        <f t="shared" si="7"/>
        <v>290.6938350918839</v>
      </c>
      <c r="G29" s="13">
        <f t="shared" si="7"/>
        <v>0</v>
      </c>
      <c r="H29" s="13">
        <f t="shared" si="8"/>
        <v>290.6938350918839</v>
      </c>
      <c r="I29" s="5">
        <f>SUMIFS(BETONG!I$27:I$38,BETONG!$A$27:$A$38,ÅRSTOT!$A29)+SUMIFS(TØMRERE!I$27:I$38,TØMRERE!$A$27:$A$38,ÅRSTOT!$A29)+SUMIFS(RØRLEGGERE!I$27:I$38,RØRLEGGERE!$A$27:$A$38,ÅRSTOT!$A29)+SUMIFS(MURERE!I$27:I$38,MURERE!$A$27:$A$38,ÅRSTOT!$A29)+SUMIFS('BLIKK OG VENTILASJON'!I$27:I$38,'BLIKK OG VENTILASJON'!$A$27:$A$38,ÅRSTOT!$A29)+SUMIFS(ISOLATØR!I$27:I$38,ISOLATØR!$A$27:$A$38,ÅRSTOT!$A29)+SUMIFS(MALERE!I$27:I$38,MALERE!$A$27:$A$38,ÅRSTOT!$A29)+SUMIFS(TAKTEKKERE!I$27:I$38,TAKTEKKERE!$A$27:$A$38,ÅRSTOT!$A29)</f>
        <v>12738331.52</v>
      </c>
      <c r="J29" s="5">
        <f>SUMIFS(BETONG!J$27:J$38,BETONG!$A$27:$A$38,ÅRSTOT!$A29)+SUMIFS(TØMRERE!J$27:J$38,TØMRERE!$A$27:$A$38,ÅRSTOT!$A29)+SUMIFS(RØRLEGGERE!J$27:J$38,RØRLEGGERE!$A$27:$A$38,ÅRSTOT!$A29)+SUMIFS(MURERE!J$27:J$38,MURERE!$A$27:$A$38,ÅRSTOT!$A29)+SUMIFS('BLIKK OG VENTILASJON'!J$27:J$38,'BLIKK OG VENTILASJON'!$A$27:$A$38,ÅRSTOT!$A29)+SUMIFS(ISOLATØR!J$27:J$38,ISOLATØR!$A$27:$A$38,ÅRSTOT!$A29)+SUMIFS(MALERE!J$27:J$38,MALERE!$A$27:$A$38,ÅRSTOT!$A29)+SUMIFS(TAKTEKKERE!J$27:J$38,TAKTEKKERE!$A$27:$A$38,ÅRSTOT!$A29)</f>
        <v>0</v>
      </c>
      <c r="K29" s="14">
        <v>275.06</v>
      </c>
      <c r="L29" s="15">
        <f t="shared" ref="L29:L41" si="10">IF(I29=0,0,(B29-I29)/I29)</f>
        <v>0.6454180138970036</v>
      </c>
      <c r="M29" s="35">
        <f t="shared" si="9"/>
        <v>5.6837908426830126E-2</v>
      </c>
    </row>
    <row r="30" spans="1:15" x14ac:dyDescent="0.25">
      <c r="A30" s="29" t="s">
        <v>10</v>
      </c>
      <c r="B30" s="5">
        <f>SUMIFS(BETONG!B$27:B$38,BETONG!$A$27:$A$38,ÅRSTOT!$A30)+SUMIFS(TØMRERE!B$27:B$38,TØMRERE!$A$27:$A$38,ÅRSTOT!$A30)+SUMIFS(RØRLEGGERE!B$27:B$38,RØRLEGGERE!$A$27:$A$38,ÅRSTOT!$A30)+SUMIFS(MURERE!B$27:B$38,MURERE!$A$27:$A$38,ÅRSTOT!$A30)+SUMIFS('BLIKK OG VENTILASJON'!B$27:B$38,'BLIKK OG VENTILASJON'!$A$27:$A$38,ÅRSTOT!$A30)+SUMIFS(ISOLATØR!B$27:B$38,ISOLATØR!$A$27:$A$38,ÅRSTOT!$A30)+SUMIFS(MALERE!B$27:B$38,MALERE!$A$27:$A$38,ÅRSTOT!$A30)+SUMIFS(TAKTEKKERE!B$27:B$38,TAKTEKKERE!$A$27:$A$38,ÅRSTOT!$A30)</f>
        <v>0</v>
      </c>
      <c r="C30" s="5">
        <f>SUMIFS(BETONG!C$27:C$38,BETONG!$A$27:$A$38,ÅRSTOT!$A30)+SUMIFS(TØMRERE!C$27:C$38,TØMRERE!$A$27:$A$38,ÅRSTOT!$A30)+SUMIFS(RØRLEGGERE!C$27:C$38,RØRLEGGERE!$A$27:$A$38,ÅRSTOT!$A30)+SUMIFS(MURERE!C$27:C$38,MURERE!$A$27:$A$38,ÅRSTOT!$A30)+SUMIFS('BLIKK OG VENTILASJON'!C$27:C$38,'BLIKK OG VENTILASJON'!$A$27:$A$38,ÅRSTOT!$A30)+SUMIFS(ISOLATØR!C$27:C$38,ISOLATØR!$A$27:$A$38,ÅRSTOT!$A30)+SUMIFS(MALERE!C$27:C$38,MALERE!$A$27:$A$38,ÅRSTOT!$A30)+SUMIFS(TAKTEKKERE!C$27:C$38,TAKTEKKERE!$A$27:$A$38,ÅRSTOT!$A30)</f>
        <v>0</v>
      </c>
      <c r="D30" s="5">
        <f>SUMIFS(BETONG!D$27:D$38,BETONG!$A$27:$A$38,ÅRSTOT!$A30)+SUMIFS(TØMRERE!D$27:D$38,TØMRERE!$A$27:$A$38,ÅRSTOT!$A30)+SUMIFS(RØRLEGGERE!D$27:D$38,RØRLEGGERE!$A$27:$A$38,ÅRSTOT!$A30)+SUMIFS(MURERE!D$27:D$38,MURERE!$A$27:$A$38,ÅRSTOT!$A30)+SUMIFS('BLIKK OG VENTILASJON'!D$27:D$38,'BLIKK OG VENTILASJON'!$A$27:$A$38,ÅRSTOT!$A30)+SUMIFS(ISOLATØR!D$27:D$38,ISOLATØR!$A$27:$A$38,ÅRSTOT!$A30)+SUMIFS(MALERE!D$27:D$38,MALERE!$A$27:$A$38,ÅRSTOT!$A30)+SUMIFS(TAKTEKKERE!D$27:D$38,TAKTEKKERE!$A$27:$A$38,ÅRSTOT!$A30)</f>
        <v>0</v>
      </c>
      <c r="E30" s="5">
        <f>SUMIFS(BETONG!E$27:E$38,BETONG!$A$27:$A$38,ÅRSTOT!$A30)+SUMIFS(TØMRERE!E$27:E$38,TØMRERE!$A$27:$A$38,ÅRSTOT!$A30)+SUMIFS(RØRLEGGERE!E$27:E$38,RØRLEGGERE!$A$27:$A$38,ÅRSTOT!$A30)+SUMIFS(MURERE!E$27:E$38,MURERE!$A$27:$A$38,ÅRSTOT!$A30)+SUMIFS('BLIKK OG VENTILASJON'!E$27:E$38,'BLIKK OG VENTILASJON'!$A$27:$A$38,ÅRSTOT!$A30)+SUMIFS(ISOLATØR!E$27:E$38,ISOLATØR!$A$27:$A$38,ÅRSTOT!$A30)+SUMIFS(MALERE!E$27:E$38,MALERE!$A$27:$A$38,ÅRSTOT!$A30)+SUMIFS(TAKTEKKERE!E$27:E$38,TAKTEKKERE!$A$27:$A$38,ÅRSTOT!$A30)</f>
        <v>0</v>
      </c>
      <c r="F30" s="13">
        <f t="shared" si="7"/>
        <v>0</v>
      </c>
      <c r="G30" s="13">
        <f t="shared" si="7"/>
        <v>0</v>
      </c>
      <c r="H30" s="13">
        <f t="shared" si="8"/>
        <v>0</v>
      </c>
      <c r="I30" s="5">
        <f>SUMIFS(BETONG!I$27:I$38,BETONG!$A$27:$A$38,ÅRSTOT!$A30)+SUMIFS(TØMRERE!I$27:I$38,TØMRERE!$A$27:$A$38,ÅRSTOT!$A30)+SUMIFS(RØRLEGGERE!I$27:I$38,RØRLEGGERE!$A$27:$A$38,ÅRSTOT!$A30)+SUMIFS(MURERE!I$27:I$38,MURERE!$A$27:$A$38,ÅRSTOT!$A30)+SUMIFS('BLIKK OG VENTILASJON'!I$27:I$38,'BLIKK OG VENTILASJON'!$A$27:$A$38,ÅRSTOT!$A30)+SUMIFS(ISOLATØR!I$27:I$38,ISOLATØR!$A$27:$A$38,ÅRSTOT!$A30)+SUMIFS(MALERE!I$27:I$38,MALERE!$A$27:$A$38,ÅRSTOT!$A30)+SUMIFS(TAKTEKKERE!I$27:I$38,TAKTEKKERE!$A$27:$A$38,ÅRSTOT!$A30)</f>
        <v>0</v>
      </c>
      <c r="J30" s="5">
        <f>SUMIFS(BETONG!J$27:J$38,BETONG!$A$27:$A$38,ÅRSTOT!$A30)+SUMIFS(TØMRERE!J$27:J$38,TØMRERE!$A$27:$A$38,ÅRSTOT!$A30)+SUMIFS(RØRLEGGERE!J$27:J$38,RØRLEGGERE!$A$27:$A$38,ÅRSTOT!$A30)+SUMIFS(MURERE!J$27:J$38,MURERE!$A$27:$A$38,ÅRSTOT!$A30)+SUMIFS('BLIKK OG VENTILASJON'!J$27:J$38,'BLIKK OG VENTILASJON'!$A$27:$A$38,ÅRSTOT!$A30)+SUMIFS(ISOLATØR!J$27:J$38,ISOLATØR!$A$27:$A$38,ÅRSTOT!$A30)+SUMIFS(MALERE!J$27:J$38,MALERE!$A$27:$A$38,ÅRSTOT!$A30)+SUMIFS(TAKTEKKERE!J$27:J$38,TAKTEKKERE!$A$27:$A$38,ÅRSTOT!$A30)</f>
        <v>2314573.0699999998</v>
      </c>
      <c r="K30" s="39">
        <v>210.24</v>
      </c>
      <c r="L30" s="15">
        <f t="shared" si="10"/>
        <v>0</v>
      </c>
      <c r="M30" s="35">
        <f t="shared" si="9"/>
        <v>-1</v>
      </c>
    </row>
    <row r="31" spans="1:15" x14ac:dyDescent="0.25">
      <c r="A31" s="29" t="s">
        <v>21</v>
      </c>
      <c r="B31" s="5">
        <f>SUMIFS(BETONG!B$27:B$38,BETONG!$A$27:$A$38,ÅRSTOT!$A31)+SUMIFS(TØMRERE!B$27:B$38,TØMRERE!$A$27:$A$38,ÅRSTOT!$A31)+SUMIFS(RØRLEGGERE!B$27:B$38,RØRLEGGERE!$A$27:$A$38,ÅRSTOT!$A31)+SUMIFS(MURERE!B$27:B$38,MURERE!$A$27:$A$38,ÅRSTOT!$A31)+SUMIFS('BLIKK OG VENTILASJON'!B$27:B$38,'BLIKK OG VENTILASJON'!$A$27:$A$38,ÅRSTOT!$A31)+SUMIFS(ISOLATØR!B$27:B$38,ISOLATØR!$A$27:$A$38,ÅRSTOT!$A31)+SUMIFS(MALERE!B$27:B$38,MALERE!$A$27:$A$38,ÅRSTOT!$A31)+SUMIFS(TAKTEKKERE!B$27:B$38,TAKTEKKERE!$A$27:$A$38,ÅRSTOT!$A31)</f>
        <v>0</v>
      </c>
      <c r="C31" s="5">
        <f>SUMIFS(BETONG!C$27:C$38,BETONG!$A$27:$A$38,ÅRSTOT!$A31)+SUMIFS(TØMRERE!C$27:C$38,TØMRERE!$A$27:$A$38,ÅRSTOT!$A31)+SUMIFS(RØRLEGGERE!C$27:C$38,RØRLEGGERE!$A$27:$A$38,ÅRSTOT!$A31)+SUMIFS(MURERE!C$27:C$38,MURERE!$A$27:$A$38,ÅRSTOT!$A31)+SUMIFS('BLIKK OG VENTILASJON'!C$27:C$38,'BLIKK OG VENTILASJON'!$A$27:$A$38,ÅRSTOT!$A31)+SUMIFS(ISOLATØR!C$27:C$38,ISOLATØR!$A$27:$A$38,ÅRSTOT!$A31)+SUMIFS(MALERE!C$27:C$38,MALERE!$A$27:$A$38,ÅRSTOT!$A31)+SUMIFS(TAKTEKKERE!C$27:C$38,TAKTEKKERE!$A$27:$A$38,ÅRSTOT!$A31)</f>
        <v>0</v>
      </c>
      <c r="D31" s="5">
        <f>SUMIFS(BETONG!D$27:D$38,BETONG!$A$27:$A$38,ÅRSTOT!$A31)+SUMIFS(TØMRERE!D$27:D$38,TØMRERE!$A$27:$A$38,ÅRSTOT!$A31)+SUMIFS(RØRLEGGERE!D$27:D$38,RØRLEGGERE!$A$27:$A$38,ÅRSTOT!$A31)+SUMIFS(MURERE!D$27:D$38,MURERE!$A$27:$A$38,ÅRSTOT!$A31)+SUMIFS('BLIKK OG VENTILASJON'!D$27:D$38,'BLIKK OG VENTILASJON'!$A$27:$A$38,ÅRSTOT!$A31)+SUMIFS(ISOLATØR!D$27:D$38,ISOLATØR!$A$27:$A$38,ÅRSTOT!$A31)+SUMIFS(MALERE!D$27:D$38,MALERE!$A$27:$A$38,ÅRSTOT!$A31)+SUMIFS(TAKTEKKERE!D$27:D$38,TAKTEKKERE!$A$27:$A$38,ÅRSTOT!$A31)</f>
        <v>0</v>
      </c>
      <c r="E31" s="5">
        <f>SUMIFS(BETONG!E$27:E$38,BETONG!$A$27:$A$38,ÅRSTOT!$A31)+SUMIFS(TØMRERE!E$27:E$38,TØMRERE!$A$27:$A$38,ÅRSTOT!$A31)+SUMIFS(RØRLEGGERE!E$27:E$38,RØRLEGGERE!$A$27:$A$38,ÅRSTOT!$A31)+SUMIFS(MURERE!E$27:E$38,MURERE!$A$27:$A$38,ÅRSTOT!$A31)+SUMIFS('BLIKK OG VENTILASJON'!E$27:E$38,'BLIKK OG VENTILASJON'!$A$27:$A$38,ÅRSTOT!$A31)+SUMIFS(ISOLATØR!E$27:E$38,ISOLATØR!$A$27:$A$38,ÅRSTOT!$A31)+SUMIFS(MALERE!E$27:E$38,MALERE!$A$27:$A$38,ÅRSTOT!$A31)+SUMIFS(TAKTEKKERE!E$27:E$38,TAKTEKKERE!$A$27:$A$38,ÅRSTOT!$A31)</f>
        <v>0</v>
      </c>
      <c r="F31" s="13">
        <f t="shared" si="7"/>
        <v>0</v>
      </c>
      <c r="G31" s="13">
        <f t="shared" si="7"/>
        <v>0</v>
      </c>
      <c r="H31" s="13">
        <f t="shared" si="8"/>
        <v>0</v>
      </c>
      <c r="I31" s="5">
        <f>SUMIFS(BETONG!I$27:I$38,BETONG!$A$27:$A$38,ÅRSTOT!$A31)+SUMIFS(TØMRERE!I$27:I$38,TØMRERE!$A$27:$A$38,ÅRSTOT!$A31)+SUMIFS(RØRLEGGERE!I$27:I$38,RØRLEGGERE!$A$27:$A$38,ÅRSTOT!$A31)+SUMIFS(MURERE!I$27:I$38,MURERE!$A$27:$A$38,ÅRSTOT!$A31)+SUMIFS('BLIKK OG VENTILASJON'!I$27:I$38,'BLIKK OG VENTILASJON'!$A$27:$A$38,ÅRSTOT!$A31)+SUMIFS(ISOLATØR!I$27:I$38,ISOLATØR!$A$27:$A$38,ÅRSTOT!$A31)+SUMIFS(MALERE!I$27:I$38,MALERE!$A$27:$A$38,ÅRSTOT!$A31)+SUMIFS(TAKTEKKERE!I$27:I$38,TAKTEKKERE!$A$27:$A$38,ÅRSTOT!$A31)</f>
        <v>0</v>
      </c>
      <c r="J31" s="5">
        <f>SUMIFS(BETONG!J$27:J$38,BETONG!$A$27:$A$38,ÅRSTOT!$A31)+SUMIFS(TØMRERE!J$27:J$38,TØMRERE!$A$27:$A$38,ÅRSTOT!$A31)+SUMIFS(RØRLEGGERE!J$27:J$38,RØRLEGGERE!$A$27:$A$38,ÅRSTOT!$A31)+SUMIFS(MURERE!J$27:J$38,MURERE!$A$27:$A$38,ÅRSTOT!$A31)+SUMIFS('BLIKK OG VENTILASJON'!J$27:J$38,'BLIKK OG VENTILASJON'!$A$27:$A$38,ÅRSTOT!$A31)+SUMIFS(ISOLATØR!J$27:J$38,ISOLATØR!$A$27:$A$38,ÅRSTOT!$A31)+SUMIFS(MALERE!J$27:J$38,MALERE!$A$27:$A$38,ÅRSTOT!$A31)+SUMIFS(TAKTEKKERE!J$27:J$38,TAKTEKKERE!$A$27:$A$38,ÅRSTOT!$A31)</f>
        <v>0</v>
      </c>
      <c r="K31" s="14"/>
      <c r="L31" s="15">
        <f t="shared" si="10"/>
        <v>0</v>
      </c>
      <c r="M31" s="35">
        <f t="shared" si="9"/>
        <v>0</v>
      </c>
    </row>
    <row r="32" spans="1:15" x14ac:dyDescent="0.25">
      <c r="A32" s="29" t="s">
        <v>8</v>
      </c>
      <c r="B32" s="5">
        <f>SUMIFS(BETONG!B$27:B$38,BETONG!$A$27:$A$38,ÅRSTOT!$A32)+SUMIFS(TØMRERE!B$27:B$38,TØMRERE!$A$27:$A$38,ÅRSTOT!$A32)+SUMIFS(RØRLEGGERE!B$27:B$38,RØRLEGGERE!$A$27:$A$38,ÅRSTOT!$A32)+SUMIFS(MURERE!B$27:B$38,MURERE!$A$27:$A$38,ÅRSTOT!$A32)+SUMIFS('BLIKK OG VENTILASJON'!B$27:B$38,'BLIKK OG VENTILASJON'!$A$27:$A$38,ÅRSTOT!$A32)+SUMIFS(ISOLATØR!B$27:B$38,ISOLATØR!$A$27:$A$38,ÅRSTOT!$A32)+SUMIFS(MALERE!B$27:B$38,MALERE!$A$27:$A$38,ÅRSTOT!$A32)+SUMIFS(TAKTEKKERE!B$27:B$38,TAKTEKKERE!$A$27:$A$38,ÅRSTOT!$A32)</f>
        <v>15659939</v>
      </c>
      <c r="C32" s="5">
        <f>SUMIFS(BETONG!C$27:C$38,BETONG!$A$27:$A$38,ÅRSTOT!$A32)+SUMIFS(TØMRERE!C$27:C$38,TØMRERE!$A$27:$A$38,ÅRSTOT!$A32)+SUMIFS(RØRLEGGERE!C$27:C$38,RØRLEGGERE!$A$27:$A$38,ÅRSTOT!$A32)+SUMIFS(MURERE!C$27:C$38,MURERE!$A$27:$A$38,ÅRSTOT!$A32)+SUMIFS('BLIKK OG VENTILASJON'!C$27:C$38,'BLIKK OG VENTILASJON'!$A$27:$A$38,ÅRSTOT!$A32)+SUMIFS(ISOLATØR!C$27:C$38,ISOLATØR!$A$27:$A$38,ÅRSTOT!$A32)+SUMIFS(MALERE!C$27:C$38,MALERE!$A$27:$A$38,ÅRSTOT!$A32)+SUMIFS(TAKTEKKERE!C$27:C$38,TAKTEKKERE!$A$27:$A$38,ÅRSTOT!$A32)</f>
        <v>0</v>
      </c>
      <c r="D32" s="5">
        <f>SUMIFS(BETONG!D$27:D$38,BETONG!$A$27:$A$38,ÅRSTOT!$A32)+SUMIFS(TØMRERE!D$27:D$38,TØMRERE!$A$27:$A$38,ÅRSTOT!$A32)+SUMIFS(RØRLEGGERE!D$27:D$38,RØRLEGGERE!$A$27:$A$38,ÅRSTOT!$A32)+SUMIFS(MURERE!D$27:D$38,MURERE!$A$27:$A$38,ÅRSTOT!$A32)+SUMIFS('BLIKK OG VENTILASJON'!D$27:D$38,'BLIKK OG VENTILASJON'!$A$27:$A$38,ÅRSTOT!$A32)+SUMIFS(ISOLATØR!D$27:D$38,ISOLATØR!$A$27:$A$38,ÅRSTOT!$A32)+SUMIFS(MALERE!D$27:D$38,MALERE!$A$27:$A$38,ÅRSTOT!$A32)+SUMIFS(TAKTEKKERE!D$27:D$38,TAKTEKKERE!$A$27:$A$38,ÅRSTOT!$A32)</f>
        <v>57507.16</v>
      </c>
      <c r="E32" s="5">
        <f>SUMIFS(BETONG!E$27:E$38,BETONG!$A$27:$A$38,ÅRSTOT!$A32)+SUMIFS(TØMRERE!E$27:E$38,TØMRERE!$A$27:$A$38,ÅRSTOT!$A32)+SUMIFS(RØRLEGGERE!E$27:E$38,RØRLEGGERE!$A$27:$A$38,ÅRSTOT!$A32)+SUMIFS(MURERE!E$27:E$38,MURERE!$A$27:$A$38,ÅRSTOT!$A32)+SUMIFS('BLIKK OG VENTILASJON'!E$27:E$38,'BLIKK OG VENTILASJON'!$A$27:$A$38,ÅRSTOT!$A32)+SUMIFS(ISOLATØR!E$27:E$38,ISOLATØR!$A$27:$A$38,ÅRSTOT!$A32)+SUMIFS(MALERE!E$27:E$38,MALERE!$A$27:$A$38,ÅRSTOT!$A32)+SUMIFS(TAKTEKKERE!E$27:E$38,TAKTEKKERE!$A$27:$A$38,ÅRSTOT!$A32)</f>
        <v>0</v>
      </c>
      <c r="F32" s="13">
        <f t="shared" si="7"/>
        <v>272.31285634693137</v>
      </c>
      <c r="G32" s="13">
        <f t="shared" si="7"/>
        <v>0</v>
      </c>
      <c r="H32" s="13">
        <f t="shared" si="8"/>
        <v>272.31285634693137</v>
      </c>
      <c r="I32" s="5">
        <f>SUMIFS(BETONG!I$27:I$38,BETONG!$A$27:$A$38,ÅRSTOT!$A32)+SUMIFS(TØMRERE!I$27:I$38,TØMRERE!$A$27:$A$38,ÅRSTOT!$A32)+SUMIFS(RØRLEGGERE!I$27:I$38,RØRLEGGERE!$A$27:$A$38,ÅRSTOT!$A32)+SUMIFS(MURERE!I$27:I$38,MURERE!$A$27:$A$38,ÅRSTOT!$A32)+SUMIFS('BLIKK OG VENTILASJON'!I$27:I$38,'BLIKK OG VENTILASJON'!$A$27:$A$38,ÅRSTOT!$A32)+SUMIFS(ISOLATØR!I$27:I$38,ISOLATØR!$A$27:$A$38,ÅRSTOT!$A32)+SUMIFS(MALERE!I$27:I$38,MALERE!$A$27:$A$38,ÅRSTOT!$A32)+SUMIFS(TAKTEKKERE!I$27:I$38,TAKTEKKERE!$A$27:$A$38,ÅRSTOT!$A32)</f>
        <v>10638372</v>
      </c>
      <c r="J32" s="5">
        <f>SUMIFS(BETONG!J$27:J$38,BETONG!$A$27:$A$38,ÅRSTOT!$A32)+SUMIFS(TØMRERE!J$27:J$38,TØMRERE!$A$27:$A$38,ÅRSTOT!$A32)+SUMIFS(RØRLEGGERE!J$27:J$38,RØRLEGGERE!$A$27:$A$38,ÅRSTOT!$A32)+SUMIFS(MURERE!J$27:J$38,MURERE!$A$27:$A$38,ÅRSTOT!$A32)+SUMIFS('BLIKK OG VENTILASJON'!J$27:J$38,'BLIKK OG VENTILASJON'!$A$27:$A$38,ÅRSTOT!$A32)+SUMIFS(ISOLATØR!J$27:J$38,ISOLATØR!$A$27:$A$38,ÅRSTOT!$A32)+SUMIFS(MALERE!J$27:J$38,MALERE!$A$27:$A$38,ÅRSTOT!$A32)+SUMIFS(TAKTEKKERE!J$27:J$38,TAKTEKKERE!$A$27:$A$38,ÅRSTOT!$A32)</f>
        <v>0</v>
      </c>
      <c r="K32" s="14">
        <v>257</v>
      </c>
      <c r="L32" s="15">
        <f t="shared" si="10"/>
        <v>0.47202400893670571</v>
      </c>
      <c r="M32" s="35">
        <f t="shared" si="9"/>
        <v>5.9583098626192099E-2</v>
      </c>
    </row>
    <row r="33" spans="1:13" x14ac:dyDescent="0.25">
      <c r="A33" s="29" t="s">
        <v>9</v>
      </c>
      <c r="B33" s="5">
        <f>SUMIFS(BETONG!B$27:B$38,BETONG!$A$27:$A$38,ÅRSTOT!$A33)+SUMIFS(TØMRERE!B$27:B$38,TØMRERE!$A$27:$A$38,ÅRSTOT!$A33)+SUMIFS(RØRLEGGERE!B$27:B$38,RØRLEGGERE!$A$27:$A$38,ÅRSTOT!$A33)+SUMIFS(MURERE!B$27:B$38,MURERE!$A$27:$A$38,ÅRSTOT!$A33)+SUMIFS('BLIKK OG VENTILASJON'!B$27:B$38,'BLIKK OG VENTILASJON'!$A$27:$A$38,ÅRSTOT!$A33)+SUMIFS(ISOLATØR!B$27:B$38,ISOLATØR!$A$27:$A$38,ÅRSTOT!$A33)+SUMIFS(MALERE!B$27:B$38,MALERE!$A$27:$A$38,ÅRSTOT!$A33)+SUMIFS(TAKTEKKERE!B$27:B$38,TAKTEKKERE!$A$27:$A$38,ÅRSTOT!$A33)</f>
        <v>8301724</v>
      </c>
      <c r="C33" s="5">
        <f>SUMIFS(BETONG!C$27:C$38,BETONG!$A$27:$A$38,ÅRSTOT!$A33)+SUMIFS(TØMRERE!C$27:C$38,TØMRERE!$A$27:$A$38,ÅRSTOT!$A33)+SUMIFS(RØRLEGGERE!C$27:C$38,RØRLEGGERE!$A$27:$A$38,ÅRSTOT!$A33)+SUMIFS(MURERE!C$27:C$38,MURERE!$A$27:$A$38,ÅRSTOT!$A33)+SUMIFS('BLIKK OG VENTILASJON'!C$27:C$38,'BLIKK OG VENTILASJON'!$A$27:$A$38,ÅRSTOT!$A33)+SUMIFS(ISOLATØR!C$27:C$38,ISOLATØR!$A$27:$A$38,ÅRSTOT!$A33)+SUMIFS(MALERE!C$27:C$38,MALERE!$A$27:$A$38,ÅRSTOT!$A33)+SUMIFS(TAKTEKKERE!C$27:C$38,TAKTEKKERE!$A$27:$A$38,ÅRSTOT!$A33)</f>
        <v>337597</v>
      </c>
      <c r="D33" s="5">
        <f>SUMIFS(BETONG!D$27:D$38,BETONG!$A$27:$A$38,ÅRSTOT!$A33)+SUMIFS(TØMRERE!D$27:D$38,TØMRERE!$A$27:$A$38,ÅRSTOT!$A33)+SUMIFS(RØRLEGGERE!D$27:D$38,RØRLEGGERE!$A$27:$A$38,ÅRSTOT!$A33)+SUMIFS(MURERE!D$27:D$38,MURERE!$A$27:$A$38,ÅRSTOT!$A33)+SUMIFS('BLIKK OG VENTILASJON'!D$27:D$38,'BLIKK OG VENTILASJON'!$A$27:$A$38,ÅRSTOT!$A33)+SUMIFS(ISOLATØR!D$27:D$38,ISOLATØR!$A$27:$A$38,ÅRSTOT!$A33)+SUMIFS(MALERE!D$27:D$38,MALERE!$A$27:$A$38,ÅRSTOT!$A33)+SUMIFS(TAKTEKKERE!D$27:D$38,TAKTEKKERE!$A$27:$A$38,ÅRSTOT!$A33)</f>
        <v>28358.06</v>
      </c>
      <c r="E33" s="5">
        <f>SUMIFS(BETONG!E$27:E$38,BETONG!$A$27:$A$38,ÅRSTOT!$A33)+SUMIFS(TØMRERE!E$27:E$38,TØMRERE!$A$27:$A$38,ÅRSTOT!$A33)+SUMIFS(RØRLEGGERE!E$27:E$38,RØRLEGGERE!$A$27:$A$38,ÅRSTOT!$A33)+SUMIFS(MURERE!E$27:E$38,MURERE!$A$27:$A$38,ÅRSTOT!$A33)+SUMIFS('BLIKK OG VENTILASJON'!E$27:E$38,'BLIKK OG VENTILASJON'!$A$27:$A$38,ÅRSTOT!$A33)+SUMIFS(ISOLATØR!E$27:E$38,ISOLATØR!$A$27:$A$38,ÅRSTOT!$A33)+SUMIFS(MALERE!E$27:E$38,MALERE!$A$27:$A$38,ÅRSTOT!$A33)+SUMIFS(TAKTEKKERE!E$27:E$38,TAKTEKKERE!$A$27:$A$38,ÅRSTOT!$A33)</f>
        <v>1631.47</v>
      </c>
      <c r="F33" s="13">
        <f t="shared" si="7"/>
        <v>292.74654190025694</v>
      </c>
      <c r="G33" s="13">
        <f t="shared" si="7"/>
        <v>206.92810778010016</v>
      </c>
      <c r="H33" s="13">
        <f t="shared" si="8"/>
        <v>288.07790585581034</v>
      </c>
      <c r="I33" s="5">
        <f>SUMIFS(BETONG!I$27:I$38,BETONG!$A$27:$A$38,ÅRSTOT!$A33)+SUMIFS(TØMRERE!I$27:I$38,TØMRERE!$A$27:$A$38,ÅRSTOT!$A33)+SUMIFS(RØRLEGGERE!I$27:I$38,RØRLEGGERE!$A$27:$A$38,ÅRSTOT!$A33)+SUMIFS(MURERE!I$27:I$38,MURERE!$A$27:$A$38,ÅRSTOT!$A33)+SUMIFS('BLIKK OG VENTILASJON'!I$27:I$38,'BLIKK OG VENTILASJON'!$A$27:$A$38,ÅRSTOT!$A33)+SUMIFS(ISOLATØR!I$27:I$38,ISOLATØR!$A$27:$A$38,ÅRSTOT!$A33)+SUMIFS(MALERE!I$27:I$38,MALERE!$A$27:$A$38,ÅRSTOT!$A33)+SUMIFS(TAKTEKKERE!I$27:I$38,TAKTEKKERE!$A$27:$A$38,ÅRSTOT!$A33)</f>
        <v>24307464.510000002</v>
      </c>
      <c r="J33" s="5">
        <f>SUMIFS(BETONG!J$27:J$38,BETONG!$A$27:$A$38,ÅRSTOT!$A33)+SUMIFS(TØMRERE!J$27:J$38,TØMRERE!$A$27:$A$38,ÅRSTOT!$A33)+SUMIFS(RØRLEGGERE!J$27:J$38,RØRLEGGERE!$A$27:$A$38,ÅRSTOT!$A33)+SUMIFS(MURERE!J$27:J$38,MURERE!$A$27:$A$38,ÅRSTOT!$A33)+SUMIFS('BLIKK OG VENTILASJON'!J$27:J$38,'BLIKK OG VENTILASJON'!$A$27:$A$38,ÅRSTOT!$A33)+SUMIFS(ISOLATØR!J$27:J$38,ISOLATØR!$A$27:$A$38,ÅRSTOT!$A33)+SUMIFS(MALERE!J$27:J$38,MALERE!$A$27:$A$38,ÅRSTOT!$A33)+SUMIFS(TAKTEKKERE!J$27:J$38,TAKTEKKERE!$A$27:$A$38,ÅRSTOT!$A33)</f>
        <v>0</v>
      </c>
      <c r="K33" s="14">
        <v>275.66000000000003</v>
      </c>
      <c r="L33" s="15">
        <f t="shared" si="10"/>
        <v>-0.6584701791260581</v>
      </c>
      <c r="M33" s="35">
        <f t="shared" si="9"/>
        <v>4.5047906318690836E-2</v>
      </c>
    </row>
    <row r="34" spans="1:13" x14ac:dyDescent="0.25">
      <c r="A34" s="29" t="s">
        <v>11</v>
      </c>
      <c r="B34" s="5">
        <f>SUMIFS(BETONG!B$27:B$38,BETONG!$A$27:$A$38,ÅRSTOT!$A34)+SUMIFS(TØMRERE!B$27:B$38,TØMRERE!$A$27:$A$38,ÅRSTOT!$A34)+SUMIFS(RØRLEGGERE!B$27:B$38,RØRLEGGERE!$A$27:$A$38,ÅRSTOT!$A34)+SUMIFS(MURERE!B$27:B$38,MURERE!$A$27:$A$38,ÅRSTOT!$A34)+SUMIFS('BLIKK OG VENTILASJON'!B$27:B$38,'BLIKK OG VENTILASJON'!$A$27:$A$38,ÅRSTOT!$A34)+SUMIFS(ISOLATØR!B$27:B$38,ISOLATØR!$A$27:$A$38,ÅRSTOT!$A34)+SUMIFS(MALERE!B$27:B$38,MALERE!$A$27:$A$38,ÅRSTOT!$A34)+SUMIFS(TAKTEKKERE!B$27:B$38,TAKTEKKERE!$A$27:$A$38,ÅRSTOT!$A34)</f>
        <v>8190668.9800000004</v>
      </c>
      <c r="C34" s="5">
        <f>SUMIFS(BETONG!C$27:C$38,BETONG!$A$27:$A$38,ÅRSTOT!$A34)+SUMIFS(TØMRERE!C$27:C$38,TØMRERE!$A$27:$A$38,ÅRSTOT!$A34)+SUMIFS(RØRLEGGERE!C$27:C$38,RØRLEGGERE!$A$27:$A$38,ÅRSTOT!$A34)+SUMIFS(MURERE!C$27:C$38,MURERE!$A$27:$A$38,ÅRSTOT!$A34)+SUMIFS('BLIKK OG VENTILASJON'!C$27:C$38,'BLIKK OG VENTILASJON'!$A$27:$A$38,ÅRSTOT!$A34)+SUMIFS(ISOLATØR!C$27:C$38,ISOLATØR!$A$27:$A$38,ÅRSTOT!$A34)+SUMIFS(MALERE!C$27:C$38,MALERE!$A$27:$A$38,ÅRSTOT!$A34)+SUMIFS(TAKTEKKERE!C$27:C$38,TAKTEKKERE!$A$27:$A$38,ÅRSTOT!$A34)</f>
        <v>0</v>
      </c>
      <c r="D34" s="5">
        <f>SUMIFS(BETONG!D$27:D$38,BETONG!$A$27:$A$38,ÅRSTOT!$A34)+SUMIFS(TØMRERE!D$27:D$38,TØMRERE!$A$27:$A$38,ÅRSTOT!$A34)+SUMIFS(RØRLEGGERE!D$27:D$38,RØRLEGGERE!$A$27:$A$38,ÅRSTOT!$A34)+SUMIFS(MURERE!D$27:D$38,MURERE!$A$27:$A$38,ÅRSTOT!$A34)+SUMIFS('BLIKK OG VENTILASJON'!D$27:D$38,'BLIKK OG VENTILASJON'!$A$27:$A$38,ÅRSTOT!$A34)+SUMIFS(ISOLATØR!D$27:D$38,ISOLATØR!$A$27:$A$38,ÅRSTOT!$A34)+SUMIFS(MALERE!D$27:D$38,MALERE!$A$27:$A$38,ÅRSTOT!$A34)+SUMIFS(TAKTEKKERE!D$27:D$38,TAKTEKKERE!$A$27:$A$38,ÅRSTOT!$A34)</f>
        <v>25197.09</v>
      </c>
      <c r="E34" s="5">
        <f>SUMIFS(BETONG!E$27:E$38,BETONG!$A$27:$A$38,ÅRSTOT!$A34)+SUMIFS(TØMRERE!E$27:E$38,TØMRERE!$A$27:$A$38,ÅRSTOT!$A34)+SUMIFS(RØRLEGGERE!E$27:E$38,RØRLEGGERE!$A$27:$A$38,ÅRSTOT!$A34)+SUMIFS(MURERE!E$27:E$38,MURERE!$A$27:$A$38,ÅRSTOT!$A34)+SUMIFS('BLIKK OG VENTILASJON'!E$27:E$38,'BLIKK OG VENTILASJON'!$A$27:$A$38,ÅRSTOT!$A34)+SUMIFS(ISOLATØR!E$27:E$38,ISOLATØR!$A$27:$A$38,ÅRSTOT!$A34)+SUMIFS(MALERE!E$27:E$38,MALERE!$A$27:$A$38,ÅRSTOT!$A34)+SUMIFS(TAKTEKKERE!E$27:E$38,TAKTEKKERE!$A$27:$A$38,ÅRSTOT!$A34)</f>
        <v>0</v>
      </c>
      <c r="F34" s="13">
        <f t="shared" si="7"/>
        <v>325.06408398747635</v>
      </c>
      <c r="G34" s="13">
        <f t="shared" si="7"/>
        <v>0</v>
      </c>
      <c r="H34" s="13">
        <f t="shared" si="8"/>
        <v>325.06408398747635</v>
      </c>
      <c r="I34" s="5">
        <f>SUMIFS(BETONG!I$27:I$38,BETONG!$A$27:$A$38,ÅRSTOT!$A34)+SUMIFS(TØMRERE!I$27:I$38,TØMRERE!$A$27:$A$38,ÅRSTOT!$A34)+SUMIFS(RØRLEGGERE!I$27:I$38,RØRLEGGERE!$A$27:$A$38,ÅRSTOT!$A34)+SUMIFS(MURERE!I$27:I$38,MURERE!$A$27:$A$38,ÅRSTOT!$A34)+SUMIFS('BLIKK OG VENTILASJON'!I$27:I$38,'BLIKK OG VENTILASJON'!$A$27:$A$38,ÅRSTOT!$A34)+SUMIFS(ISOLATØR!I$27:I$38,ISOLATØR!$A$27:$A$38,ÅRSTOT!$A34)+SUMIFS(MALERE!I$27:I$38,MALERE!$A$27:$A$38,ÅRSTOT!$A34)+SUMIFS(TAKTEKKERE!I$27:I$38,TAKTEKKERE!$A$27:$A$38,ÅRSTOT!$A34)</f>
        <v>11820104.98</v>
      </c>
      <c r="J34" s="5">
        <f>SUMIFS(BETONG!J$27:J$38,BETONG!$A$27:$A$38,ÅRSTOT!$A34)+SUMIFS(TØMRERE!J$27:J$38,TØMRERE!$A$27:$A$38,ÅRSTOT!$A34)+SUMIFS(RØRLEGGERE!J$27:J$38,RØRLEGGERE!$A$27:$A$38,ÅRSTOT!$A34)+SUMIFS(MURERE!J$27:J$38,MURERE!$A$27:$A$38,ÅRSTOT!$A34)+SUMIFS('BLIKK OG VENTILASJON'!J$27:J$38,'BLIKK OG VENTILASJON'!$A$27:$A$38,ÅRSTOT!$A34)+SUMIFS(ISOLATØR!J$27:J$38,ISOLATØR!$A$27:$A$38,ÅRSTOT!$A34)+SUMIFS(MALERE!J$27:J$38,MALERE!$A$27:$A$38,ÅRSTOT!$A34)+SUMIFS(TAKTEKKERE!J$27:J$38,TAKTEKKERE!$A$27:$A$38,ÅRSTOT!$A34)</f>
        <v>0</v>
      </c>
      <c r="K34" s="14">
        <v>293.20999999999998</v>
      </c>
      <c r="L34" s="15">
        <f t="shared" si="10"/>
        <v>-0.30705615611207537</v>
      </c>
      <c r="M34" s="35">
        <f t="shared" si="9"/>
        <v>0.10863914596185796</v>
      </c>
    </row>
    <row r="35" spans="1:13" x14ac:dyDescent="0.25">
      <c r="A35" s="29" t="s">
        <v>12</v>
      </c>
      <c r="B35" s="5">
        <f>SUMIFS(BETONG!B$27:B$38,BETONG!$A$27:$A$38,ÅRSTOT!$A35)+SUMIFS(TØMRERE!B$27:B$38,TØMRERE!$A$27:$A$38,ÅRSTOT!$A35)+SUMIFS(RØRLEGGERE!B$27:B$38,RØRLEGGERE!$A$27:$A$38,ÅRSTOT!$A35)+SUMIFS(MURERE!B$27:B$38,MURERE!$A$27:$A$38,ÅRSTOT!$A35)+SUMIFS('BLIKK OG VENTILASJON'!B$27:B$38,'BLIKK OG VENTILASJON'!$A$27:$A$38,ÅRSTOT!$A35)+SUMIFS(ISOLATØR!B$27:B$38,ISOLATØR!$A$27:$A$38,ÅRSTOT!$A35)+SUMIFS(MALERE!B$27:B$38,MALERE!$A$27:$A$38,ÅRSTOT!$A35)+SUMIFS(TAKTEKKERE!B$27:B$38,TAKTEKKERE!$A$27:$A$38,ÅRSTOT!$A35)</f>
        <v>4087320</v>
      </c>
      <c r="C35" s="5">
        <f>SUMIFS(BETONG!C$27:C$38,BETONG!$A$27:$A$38,ÅRSTOT!$A35)+SUMIFS(TØMRERE!C$27:C$38,TØMRERE!$A$27:$A$38,ÅRSTOT!$A35)+SUMIFS(RØRLEGGERE!C$27:C$38,RØRLEGGERE!$A$27:$A$38,ÅRSTOT!$A35)+SUMIFS(MURERE!C$27:C$38,MURERE!$A$27:$A$38,ÅRSTOT!$A35)+SUMIFS('BLIKK OG VENTILASJON'!C$27:C$38,'BLIKK OG VENTILASJON'!$A$27:$A$38,ÅRSTOT!$A35)+SUMIFS(ISOLATØR!C$27:C$38,ISOLATØR!$A$27:$A$38,ÅRSTOT!$A35)+SUMIFS(MALERE!C$27:C$38,MALERE!$A$27:$A$38,ÅRSTOT!$A35)+SUMIFS(TAKTEKKERE!C$27:C$38,TAKTEKKERE!$A$27:$A$38,ÅRSTOT!$A35)</f>
        <v>579766</v>
      </c>
      <c r="D35" s="5">
        <f>SUMIFS(BETONG!D$27:D$38,BETONG!$A$27:$A$38,ÅRSTOT!$A35)+SUMIFS(TØMRERE!D$27:D$38,TØMRERE!$A$27:$A$38,ÅRSTOT!$A35)+SUMIFS(RØRLEGGERE!D$27:D$38,RØRLEGGERE!$A$27:$A$38,ÅRSTOT!$A35)+SUMIFS(MURERE!D$27:D$38,MURERE!$A$27:$A$38,ÅRSTOT!$A35)+SUMIFS('BLIKK OG VENTILASJON'!D$27:D$38,'BLIKK OG VENTILASJON'!$A$27:$A$38,ÅRSTOT!$A35)+SUMIFS(ISOLATØR!D$27:D$38,ISOLATØR!$A$27:$A$38,ÅRSTOT!$A35)+SUMIFS(MALERE!D$27:D$38,MALERE!$A$27:$A$38,ÅRSTOT!$A35)+SUMIFS(TAKTEKKERE!D$27:D$38,TAKTEKKERE!$A$27:$A$38,ÅRSTOT!$A35)</f>
        <v>12582</v>
      </c>
      <c r="E35" s="5">
        <f>SUMIFS(BETONG!E$27:E$38,BETONG!$A$27:$A$38,ÅRSTOT!$A35)+SUMIFS(TØMRERE!E$27:E$38,TØMRERE!$A$27:$A$38,ÅRSTOT!$A35)+SUMIFS(RØRLEGGERE!E$27:E$38,RØRLEGGERE!$A$27:$A$38,ÅRSTOT!$A35)+SUMIFS(MURERE!E$27:E$38,MURERE!$A$27:$A$38,ÅRSTOT!$A35)+SUMIFS('BLIKK OG VENTILASJON'!E$27:E$38,'BLIKK OG VENTILASJON'!$A$27:$A$38,ÅRSTOT!$A35)+SUMIFS(ISOLATØR!E$27:E$38,ISOLATØR!$A$27:$A$38,ÅRSTOT!$A35)+SUMIFS(MALERE!E$27:E$38,MALERE!$A$27:$A$38,ÅRSTOT!$A35)+SUMIFS(TAKTEKKERE!E$27:E$38,TAKTEKKERE!$A$27:$A$38,ÅRSTOT!$A35)</f>
        <v>3669</v>
      </c>
      <c r="F35" s="13">
        <f t="shared" si="7"/>
        <v>324.85455412494036</v>
      </c>
      <c r="G35" s="13">
        <f t="shared" si="7"/>
        <v>158.0174434450804</v>
      </c>
      <c r="H35" s="13">
        <f t="shared" si="8"/>
        <v>287.18761922343242</v>
      </c>
      <c r="I35" s="5">
        <f>SUMIFS(BETONG!I$27:I$38,BETONG!$A$27:$A$38,ÅRSTOT!$A35)+SUMIFS(TØMRERE!I$27:I$38,TØMRERE!$A$27:$A$38,ÅRSTOT!$A35)+SUMIFS(RØRLEGGERE!I$27:I$38,RØRLEGGERE!$A$27:$A$38,ÅRSTOT!$A35)+SUMIFS(MURERE!I$27:I$38,MURERE!$A$27:$A$38,ÅRSTOT!$A35)+SUMIFS('BLIKK OG VENTILASJON'!I$27:I$38,'BLIKK OG VENTILASJON'!$A$27:$A$38,ÅRSTOT!$A35)+SUMIFS(ISOLATØR!I$27:I$38,ISOLATØR!$A$27:$A$38,ÅRSTOT!$A35)+SUMIFS(MALERE!I$27:I$38,MALERE!$A$27:$A$38,ÅRSTOT!$A35)+SUMIFS(TAKTEKKERE!I$27:I$38,TAKTEKKERE!$A$27:$A$38,ÅRSTOT!$A35)</f>
        <v>6310055</v>
      </c>
      <c r="J35" s="5">
        <f>SUMIFS(BETONG!J$27:J$38,BETONG!$A$27:$A$38,ÅRSTOT!$A35)+SUMIFS(TØMRERE!J$27:J$38,TØMRERE!$A$27:$A$38,ÅRSTOT!$A35)+SUMIFS(RØRLEGGERE!J$27:J$38,RØRLEGGERE!$A$27:$A$38,ÅRSTOT!$A35)+SUMIFS(MURERE!J$27:J$38,MURERE!$A$27:$A$38,ÅRSTOT!$A35)+SUMIFS('BLIKK OG VENTILASJON'!J$27:J$38,'BLIKK OG VENTILASJON'!$A$27:$A$38,ÅRSTOT!$A35)+SUMIFS(ISOLATØR!J$27:J$38,ISOLATØR!$A$27:$A$38,ÅRSTOT!$A35)+SUMIFS(MALERE!J$27:J$38,MALERE!$A$27:$A$38,ÅRSTOT!$A35)+SUMIFS(TAKTEKKERE!J$27:J$38,TAKTEKKERE!$A$27:$A$38,ÅRSTOT!$A35)</f>
        <v>503422</v>
      </c>
      <c r="K35" s="14">
        <v>309.93</v>
      </c>
      <c r="L35" s="15">
        <f t="shared" si="10"/>
        <v>-0.35225287259778243</v>
      </c>
      <c r="M35" s="35">
        <f t="shared" si="9"/>
        <v>-7.3379088105596707E-2</v>
      </c>
    </row>
    <row r="36" spans="1:13" x14ac:dyDescent="0.25">
      <c r="A36" s="29" t="s">
        <v>13</v>
      </c>
      <c r="B36" s="5">
        <f>SUMIFS(BETONG!B$27:B$38,BETONG!$A$27:$A$38,ÅRSTOT!$A36)+SUMIFS(TØMRERE!B$27:B$38,TØMRERE!$A$27:$A$38,ÅRSTOT!$A36)+SUMIFS(RØRLEGGERE!B$27:B$38,RØRLEGGERE!$A$27:$A$38,ÅRSTOT!$A36)+SUMIFS(MURERE!B$27:B$38,MURERE!$A$27:$A$38,ÅRSTOT!$A36)+SUMIFS('BLIKK OG VENTILASJON'!B$27:B$38,'BLIKK OG VENTILASJON'!$A$27:$A$38,ÅRSTOT!$A36)+SUMIFS(ISOLATØR!B$27:B$38,ISOLATØR!$A$27:$A$38,ÅRSTOT!$A36)+SUMIFS(MALERE!B$27:B$38,MALERE!$A$27:$A$38,ÅRSTOT!$A36)+SUMIFS(TAKTEKKERE!B$27:B$38,TAKTEKKERE!$A$27:$A$38,ÅRSTOT!$A36)</f>
        <v>17494668</v>
      </c>
      <c r="C36" s="5">
        <f>SUMIFS(BETONG!C$27:C$38,BETONG!$A$27:$A$38,ÅRSTOT!$A36)+SUMIFS(TØMRERE!C$27:C$38,TØMRERE!$A$27:$A$38,ÅRSTOT!$A36)+SUMIFS(RØRLEGGERE!C$27:C$38,RØRLEGGERE!$A$27:$A$38,ÅRSTOT!$A36)+SUMIFS(MURERE!C$27:C$38,MURERE!$A$27:$A$38,ÅRSTOT!$A36)+SUMIFS('BLIKK OG VENTILASJON'!C$27:C$38,'BLIKK OG VENTILASJON'!$A$27:$A$38,ÅRSTOT!$A36)+SUMIFS(ISOLATØR!C$27:C$38,ISOLATØR!$A$27:$A$38,ÅRSTOT!$A36)+SUMIFS(MALERE!C$27:C$38,MALERE!$A$27:$A$38,ÅRSTOT!$A36)+SUMIFS(TAKTEKKERE!C$27:C$38,TAKTEKKERE!$A$27:$A$38,ÅRSTOT!$A36)</f>
        <v>500000</v>
      </c>
      <c r="D36" s="5">
        <f>SUMIFS(BETONG!D$27:D$38,BETONG!$A$27:$A$38,ÅRSTOT!$A36)+SUMIFS(TØMRERE!D$27:D$38,TØMRERE!$A$27:$A$38,ÅRSTOT!$A36)+SUMIFS(RØRLEGGERE!D$27:D$38,RØRLEGGERE!$A$27:$A$38,ÅRSTOT!$A36)+SUMIFS(MURERE!D$27:D$38,MURERE!$A$27:$A$38,ÅRSTOT!$A36)+SUMIFS('BLIKK OG VENTILASJON'!D$27:D$38,'BLIKK OG VENTILASJON'!$A$27:$A$38,ÅRSTOT!$A36)+SUMIFS(ISOLATØR!D$27:D$38,ISOLATØR!$A$27:$A$38,ÅRSTOT!$A36)+SUMIFS(MALERE!D$27:D$38,MALERE!$A$27:$A$38,ÅRSTOT!$A36)+SUMIFS(TAKTEKKERE!D$27:D$38,TAKTEKKERE!$A$27:$A$38,ÅRSTOT!$A36)</f>
        <v>56403</v>
      </c>
      <c r="E36" s="5">
        <f>SUMIFS(BETONG!E$27:E$38,BETONG!$A$27:$A$38,ÅRSTOT!$A36)+SUMIFS(TØMRERE!E$27:E$38,TØMRERE!$A$27:$A$38,ÅRSTOT!$A36)+SUMIFS(RØRLEGGERE!E$27:E$38,RØRLEGGERE!$A$27:$A$38,ÅRSTOT!$A36)+SUMIFS(MURERE!E$27:E$38,MURERE!$A$27:$A$38,ÅRSTOT!$A36)+SUMIFS('BLIKK OG VENTILASJON'!E$27:E$38,'BLIKK OG VENTILASJON'!$A$27:$A$38,ÅRSTOT!$A36)+SUMIFS(ISOLATØR!E$27:E$38,ISOLATØR!$A$27:$A$38,ÅRSTOT!$A36)+SUMIFS(MALERE!E$27:E$38,MALERE!$A$27:$A$38,ÅRSTOT!$A36)+SUMIFS(TAKTEKKERE!E$27:E$38,TAKTEKKERE!$A$27:$A$38,ÅRSTOT!$A36)</f>
        <v>2800</v>
      </c>
      <c r="F36" s="13">
        <f>IF(D36=0,0,B36/D36)</f>
        <v>310.17265039093667</v>
      </c>
      <c r="G36" s="13">
        <f t="shared" si="7"/>
        <v>178.57142857142858</v>
      </c>
      <c r="H36" s="13">
        <f t="shared" si="8"/>
        <v>303.94858368663751</v>
      </c>
      <c r="I36" s="5">
        <f>SUMIFS(BETONG!I$27:I$38,BETONG!$A$27:$A$38,ÅRSTOT!$A36)+SUMIFS(TØMRERE!I$27:I$38,TØMRERE!$A$27:$A$38,ÅRSTOT!$A36)+SUMIFS(RØRLEGGERE!I$27:I$38,RØRLEGGERE!$A$27:$A$38,ÅRSTOT!$A36)+SUMIFS(MURERE!I$27:I$38,MURERE!$A$27:$A$38,ÅRSTOT!$A36)+SUMIFS('BLIKK OG VENTILASJON'!I$27:I$38,'BLIKK OG VENTILASJON'!$A$27:$A$38,ÅRSTOT!$A36)+SUMIFS(ISOLATØR!I$27:I$38,ISOLATØR!$A$27:$A$38,ÅRSTOT!$A36)+SUMIFS(MALERE!I$27:I$38,MALERE!$A$27:$A$38,ÅRSTOT!$A36)+SUMIFS(TAKTEKKERE!I$27:I$38,TAKTEKKERE!$A$27:$A$38,ÅRSTOT!$A36)</f>
        <v>13966127</v>
      </c>
      <c r="J36" s="5">
        <f>SUMIFS(BETONG!J$27:J$38,BETONG!$A$27:$A$38,ÅRSTOT!$A36)+SUMIFS(TØMRERE!J$27:J$38,TØMRERE!$A$27:$A$38,ÅRSTOT!$A36)+SUMIFS(RØRLEGGERE!J$27:J$38,RØRLEGGERE!$A$27:$A$38,ÅRSTOT!$A36)+SUMIFS(MURERE!J$27:J$38,MURERE!$A$27:$A$38,ÅRSTOT!$A36)+SUMIFS('BLIKK OG VENTILASJON'!J$27:J$38,'BLIKK OG VENTILASJON'!$A$27:$A$38,ÅRSTOT!$A36)+SUMIFS(ISOLATØR!J$27:J$38,ISOLATØR!$A$27:$A$38,ÅRSTOT!$A36)+SUMIFS(MALERE!J$27:J$38,MALERE!$A$27:$A$38,ÅRSTOT!$A36)+SUMIFS(TAKTEKKERE!J$27:J$38,TAKTEKKERE!$A$27:$A$38,ÅRSTOT!$A36)</f>
        <v>0</v>
      </c>
      <c r="K36" s="14">
        <v>273.2</v>
      </c>
      <c r="L36" s="15">
        <f t="shared" si="10"/>
        <v>0.25264992936123237</v>
      </c>
      <c r="M36" s="35">
        <f t="shared" si="9"/>
        <v>0.11254972066851214</v>
      </c>
    </row>
    <row r="37" spans="1:13" x14ac:dyDescent="0.25">
      <c r="A37" s="29" t="s">
        <v>14</v>
      </c>
      <c r="B37" s="5">
        <f>SUMIFS(BETONG!B$27:B$38,BETONG!$A$27:$A$38,ÅRSTOT!$A37)+SUMIFS(TØMRERE!B$27:B$38,TØMRERE!$A$27:$A$38,ÅRSTOT!$A37)+SUMIFS(RØRLEGGERE!B$27:B$38,RØRLEGGERE!$A$27:$A$38,ÅRSTOT!$A37)+SUMIFS(MURERE!B$27:B$38,MURERE!$A$27:$A$38,ÅRSTOT!$A37)+SUMIFS('BLIKK OG VENTILASJON'!B$27:B$38,'BLIKK OG VENTILASJON'!$A$27:$A$38,ÅRSTOT!$A37)+SUMIFS(ISOLATØR!B$27:B$38,ISOLATØR!$A$27:$A$38,ÅRSTOT!$A37)+SUMIFS(MALERE!B$27:B$38,MALERE!$A$27:$A$38,ÅRSTOT!$A37)+SUMIFS(TAKTEKKERE!B$27:B$38,TAKTEKKERE!$A$27:$A$38,ÅRSTOT!$A37)</f>
        <v>148082191.69999999</v>
      </c>
      <c r="C37" s="5">
        <f>SUMIFS(BETONG!C$27:C$38,BETONG!$A$27:$A$38,ÅRSTOT!$A37)+SUMIFS(TØMRERE!C$27:C$38,TØMRERE!$A$27:$A$38,ÅRSTOT!$A37)+SUMIFS(RØRLEGGERE!C$27:C$38,RØRLEGGERE!$A$27:$A$38,ÅRSTOT!$A37)+SUMIFS(MURERE!C$27:C$38,MURERE!$A$27:$A$38,ÅRSTOT!$A37)+SUMIFS('BLIKK OG VENTILASJON'!C$27:C$38,'BLIKK OG VENTILASJON'!$A$27:$A$38,ÅRSTOT!$A37)+SUMIFS(ISOLATØR!C$27:C$38,ISOLATØR!$A$27:$A$38,ÅRSTOT!$A37)+SUMIFS(MALERE!C$27:C$38,MALERE!$A$27:$A$38,ÅRSTOT!$A37)+SUMIFS(TAKTEKKERE!C$27:C$38,TAKTEKKERE!$A$27:$A$38,ÅRSTOT!$A37)</f>
        <v>8930640.0999999978</v>
      </c>
      <c r="D37" s="5">
        <f>SUMIFS(BETONG!D$27:D$38,BETONG!$A$27:$A$38,ÅRSTOT!$A37)+SUMIFS(TØMRERE!D$27:D$38,TØMRERE!$A$27:$A$38,ÅRSTOT!$A37)+SUMIFS(RØRLEGGERE!D$27:D$38,RØRLEGGERE!$A$27:$A$38,ÅRSTOT!$A37)+SUMIFS(MURERE!D$27:D$38,MURERE!$A$27:$A$38,ÅRSTOT!$A37)+SUMIFS('BLIKK OG VENTILASJON'!D$27:D$38,'BLIKK OG VENTILASJON'!$A$27:$A$38,ÅRSTOT!$A37)+SUMIFS(ISOLATØR!D$27:D$38,ISOLATØR!$A$27:$A$38,ÅRSTOT!$A37)+SUMIFS(MALERE!D$27:D$38,MALERE!$A$27:$A$38,ÅRSTOT!$A37)+SUMIFS(TAKTEKKERE!D$27:D$38,TAKTEKKERE!$A$27:$A$38,ÅRSTOT!$A37)</f>
        <v>477257.42</v>
      </c>
      <c r="E37" s="5">
        <f>SUMIFS(BETONG!E$27:E$38,BETONG!$A$27:$A$38,ÅRSTOT!$A37)+SUMIFS(TØMRERE!E$27:E$38,TØMRERE!$A$27:$A$38,ÅRSTOT!$A37)+SUMIFS(RØRLEGGERE!E$27:E$38,RØRLEGGERE!$A$27:$A$38,ÅRSTOT!$A37)+SUMIFS(MURERE!E$27:E$38,MURERE!$A$27:$A$38,ÅRSTOT!$A37)+SUMIFS('BLIKK OG VENTILASJON'!E$27:E$38,'BLIKK OG VENTILASJON'!$A$27:$A$38,ÅRSTOT!$A37)+SUMIFS(ISOLATØR!E$27:E$38,ISOLATØR!$A$27:$A$38,ÅRSTOT!$A37)+SUMIFS(MALERE!E$27:E$38,MALERE!$A$27:$A$38,ÅRSTOT!$A37)+SUMIFS(TAKTEKKERE!E$27:E$38,TAKTEKKERE!$A$27:$A$38,ÅRSTOT!$A37)</f>
        <v>48256.679999999993</v>
      </c>
      <c r="F37" s="13">
        <f>IF(B37=0,0,B37/D37)</f>
        <v>310.27740061118379</v>
      </c>
      <c r="G37" s="13">
        <f>IF(E37=0,0,C37/E37)</f>
        <v>185.0653650437618</v>
      </c>
      <c r="H37" s="13">
        <f t="shared" si="8"/>
        <v>298.77948431830845</v>
      </c>
      <c r="I37" s="5">
        <f>SUMIFS(BETONG!I$27:I$38,BETONG!$A$27:$A$38,ÅRSTOT!$A37)+SUMIFS(TØMRERE!I$27:I$38,TØMRERE!$A$27:$A$38,ÅRSTOT!$A37)+SUMIFS(RØRLEGGERE!I$27:I$38,RØRLEGGERE!$A$27:$A$38,ÅRSTOT!$A37)+SUMIFS(MURERE!I$27:I$38,MURERE!$A$27:$A$38,ÅRSTOT!$A37)+SUMIFS('BLIKK OG VENTILASJON'!I$27:I$38,'BLIKK OG VENTILASJON'!$A$27:$A$38,ÅRSTOT!$A37)+SUMIFS(ISOLATØR!I$27:I$38,ISOLATØR!$A$27:$A$38,ÅRSTOT!$A37)+SUMIFS(MALERE!I$27:I$38,MALERE!$A$27:$A$38,ÅRSTOT!$A37)+SUMIFS(TAKTEKKERE!I$27:I$38,TAKTEKKERE!$A$27:$A$38,ÅRSTOT!$A37)</f>
        <v>155183944.63</v>
      </c>
      <c r="J37" s="5">
        <f>SUMIFS(BETONG!J$27:J$38,BETONG!$A$27:$A$38,ÅRSTOT!$A37)+SUMIFS(TØMRERE!J$27:J$38,TØMRERE!$A$27:$A$38,ÅRSTOT!$A37)+SUMIFS(RØRLEGGERE!J$27:J$38,RØRLEGGERE!$A$27:$A$38,ÅRSTOT!$A37)+SUMIFS(MURERE!J$27:J$38,MURERE!$A$27:$A$38,ÅRSTOT!$A37)+SUMIFS('BLIKK OG VENTILASJON'!J$27:J$38,'BLIKK OG VENTILASJON'!$A$27:$A$38,ÅRSTOT!$A37)+SUMIFS(ISOLATØR!J$27:J$38,ISOLATØR!$A$27:$A$38,ÅRSTOT!$A37)+SUMIFS(MALERE!J$27:J$38,MALERE!$A$27:$A$38,ÅRSTOT!$A37)+SUMIFS(TAKTEKKERE!J$27:J$38,TAKTEKKERE!$A$27:$A$38,ÅRSTOT!$A37)</f>
        <v>27574250.370000001</v>
      </c>
      <c r="K37" s="14">
        <v>291.22000000000003</v>
      </c>
      <c r="L37" s="15">
        <f t="shared" si="10"/>
        <v>-4.576345154089545E-2</v>
      </c>
      <c r="M37" s="35">
        <f t="shared" si="9"/>
        <v>2.5957984747985784E-2</v>
      </c>
    </row>
    <row r="38" spans="1:13" x14ac:dyDescent="0.25">
      <c r="A38" s="29" t="s">
        <v>15</v>
      </c>
      <c r="B38" s="5">
        <f>SUMIFS(BETONG!B$27:B$38,BETONG!$A$27:$A$38,ÅRSTOT!$A38)+SUMIFS(TØMRERE!B$27:B$38,TØMRERE!$A$27:$A$38,ÅRSTOT!$A38)+SUMIFS(RØRLEGGERE!B$27:B$38,RØRLEGGERE!$A$27:$A$38,ÅRSTOT!$A38)+SUMIFS(MURERE!B$27:B$38,MURERE!$A$27:$A$38,ÅRSTOT!$A38)+SUMIFS('BLIKK OG VENTILASJON'!B$27:B$38,'BLIKK OG VENTILASJON'!$A$27:$A$38,ÅRSTOT!$A38)+SUMIFS(ISOLATØR!B$27:B$38,ISOLATØR!$A$27:$A$38,ÅRSTOT!$A38)+SUMIFS(MALERE!B$27:B$38,MALERE!$A$27:$A$38,ÅRSTOT!$A38)+SUMIFS(TAKTEKKERE!B$27:B$38,TAKTEKKERE!$A$27:$A$38,ÅRSTOT!$A38)</f>
        <v>3289787.8</v>
      </c>
      <c r="C38" s="5">
        <f>SUMIFS(BETONG!C$27:C$38,BETONG!$A$27:$A$38,ÅRSTOT!$A38)+SUMIFS(TØMRERE!C$27:C$38,TØMRERE!$A$27:$A$38,ÅRSTOT!$A38)+SUMIFS(RØRLEGGERE!C$27:C$38,RØRLEGGERE!$A$27:$A$38,ÅRSTOT!$A38)+SUMIFS(MURERE!C$27:C$38,MURERE!$A$27:$A$38,ÅRSTOT!$A38)+SUMIFS('BLIKK OG VENTILASJON'!C$27:C$38,'BLIKK OG VENTILASJON'!$A$27:$A$38,ÅRSTOT!$A38)+SUMIFS(ISOLATØR!C$27:C$38,ISOLATØR!$A$27:$A$38,ÅRSTOT!$A38)+SUMIFS(MALERE!C$27:C$38,MALERE!$A$27:$A$38,ÅRSTOT!$A38)+SUMIFS(TAKTEKKERE!C$27:C$38,TAKTEKKERE!$A$27:$A$38,ÅRSTOT!$A38)</f>
        <v>397062.27</v>
      </c>
      <c r="D38" s="5">
        <f>SUMIFS(BETONG!D$27:D$38,BETONG!$A$27:$A$38,ÅRSTOT!$A38)+SUMIFS(TØMRERE!D$27:D$38,TØMRERE!$A$27:$A$38,ÅRSTOT!$A38)+SUMIFS(RØRLEGGERE!D$27:D$38,RØRLEGGERE!$A$27:$A$38,ÅRSTOT!$A38)+SUMIFS(MURERE!D$27:D$38,MURERE!$A$27:$A$38,ÅRSTOT!$A38)+SUMIFS('BLIKK OG VENTILASJON'!D$27:D$38,'BLIKK OG VENTILASJON'!$A$27:$A$38,ÅRSTOT!$A38)+SUMIFS(ISOLATØR!D$27:D$38,ISOLATØR!$A$27:$A$38,ÅRSTOT!$A38)+SUMIFS(MALERE!D$27:D$38,MALERE!$A$27:$A$38,ÅRSTOT!$A38)+SUMIFS(TAKTEKKERE!D$27:D$38,TAKTEKKERE!$A$27:$A$38,ÅRSTOT!$A38)</f>
        <v>11801</v>
      </c>
      <c r="E38" s="5">
        <f>SUMIFS(BETONG!E$27:E$38,BETONG!$A$27:$A$38,ÅRSTOT!$A38)+SUMIFS(TØMRERE!E$27:E$38,TØMRERE!$A$27:$A$38,ÅRSTOT!$A38)+SUMIFS(RØRLEGGERE!E$27:E$38,RØRLEGGERE!$A$27:$A$38,ÅRSTOT!$A38)+SUMIFS(MURERE!E$27:E$38,MURERE!$A$27:$A$38,ÅRSTOT!$A38)+SUMIFS('BLIKK OG VENTILASJON'!E$27:E$38,'BLIKK OG VENTILASJON'!$A$27:$A$38,ÅRSTOT!$A38)+SUMIFS(ISOLATØR!E$27:E$38,ISOLATØR!$A$27:$A$38,ÅRSTOT!$A38)+SUMIFS(MALERE!E$27:E$38,MALERE!$A$27:$A$38,ÅRSTOT!$A38)+SUMIFS(TAKTEKKERE!E$27:E$38,TAKTEKKERE!$A$27:$A$38,ÅRSTOT!$A38)</f>
        <v>2070</v>
      </c>
      <c r="F38" s="13">
        <f>IF(D38=0,0,B38/D38)</f>
        <v>278.77195152953141</v>
      </c>
      <c r="G38" s="13">
        <f t="shared" si="7"/>
        <v>191.81752173913046</v>
      </c>
      <c r="H38" s="13">
        <f t="shared" si="8"/>
        <v>265.79554970802394</v>
      </c>
      <c r="I38" s="5">
        <f>SUMIFS(BETONG!I$27:I$38,BETONG!$A$27:$A$38,ÅRSTOT!$A38)+SUMIFS(TØMRERE!I$27:I$38,TØMRERE!$A$27:$A$38,ÅRSTOT!$A38)+SUMIFS(RØRLEGGERE!I$27:I$38,RØRLEGGERE!$A$27:$A$38,ÅRSTOT!$A38)+SUMIFS(MURERE!I$27:I$38,MURERE!$A$27:$A$38,ÅRSTOT!$A38)+SUMIFS('BLIKK OG VENTILASJON'!I$27:I$38,'BLIKK OG VENTILASJON'!$A$27:$A$38,ÅRSTOT!$A38)+SUMIFS(ISOLATØR!I$27:I$38,ISOLATØR!$A$27:$A$38,ÅRSTOT!$A38)+SUMIFS(MALERE!I$27:I$38,MALERE!$A$27:$A$38,ÅRSTOT!$A38)+SUMIFS(TAKTEKKERE!I$27:I$38,TAKTEKKERE!$A$27:$A$38,ÅRSTOT!$A38)</f>
        <v>7055474</v>
      </c>
      <c r="J38" s="5">
        <f>SUMIFS(BETONG!J$27:J$38,BETONG!$A$27:$A$38,ÅRSTOT!$A38)+SUMIFS(TØMRERE!J$27:J$38,TØMRERE!$A$27:$A$38,ÅRSTOT!$A38)+SUMIFS(RØRLEGGERE!J$27:J$38,RØRLEGGERE!$A$27:$A$38,ÅRSTOT!$A38)+SUMIFS(MURERE!J$27:J$38,MURERE!$A$27:$A$38,ÅRSTOT!$A38)+SUMIFS('BLIKK OG VENTILASJON'!J$27:J$38,'BLIKK OG VENTILASJON'!$A$27:$A$38,ÅRSTOT!$A38)+SUMIFS(ISOLATØR!J$27:J$38,ISOLATØR!$A$27:$A$38,ÅRSTOT!$A38)+SUMIFS(MALERE!J$27:J$38,MALERE!$A$27:$A$38,ÅRSTOT!$A38)+SUMIFS(TAKTEKKERE!J$27:J$38,TAKTEKKERE!$A$27:$A$38,ÅRSTOT!$A38)</f>
        <v>0</v>
      </c>
      <c r="K38" s="14">
        <v>271.45999999999998</v>
      </c>
      <c r="L38" s="15">
        <f t="shared" si="10"/>
        <v>-0.53372547329917175</v>
      </c>
      <c r="M38" s="35">
        <f t="shared" si="9"/>
        <v>-2.0866611257555585E-2</v>
      </c>
    </row>
    <row r="39" spans="1:13" x14ac:dyDescent="0.25">
      <c r="A39" s="29" t="s">
        <v>16</v>
      </c>
      <c r="B39" s="5">
        <f>SUMIFS(BETONG!B$27:B$38,BETONG!$A$27:$A$38,ÅRSTOT!$A39)+SUMIFS(TØMRERE!B$27:B$38,TØMRERE!$A$27:$A$38,ÅRSTOT!$A39)+SUMIFS(RØRLEGGERE!B$27:B$38,RØRLEGGERE!$A$27:$A$38,ÅRSTOT!$A39)+SUMIFS(MURERE!B$27:B$38,MURERE!$A$27:$A$38,ÅRSTOT!$A39)+SUMIFS('BLIKK OG VENTILASJON'!B$27:B$38,'BLIKK OG VENTILASJON'!$A$27:$A$38,ÅRSTOT!$A39)+SUMIFS(ISOLATØR!B$27:B$38,ISOLATØR!$A$27:$A$38,ÅRSTOT!$A39)+SUMIFS(MALERE!B$27:B$38,MALERE!$A$27:$A$38,ÅRSTOT!$A39)+SUMIFS(TAKTEKKERE!B$27:B$38,TAKTEKKERE!$A$27:$A$38,ÅRSTOT!$A39)</f>
        <v>16069396</v>
      </c>
      <c r="C39" s="5">
        <f>SUMIFS(BETONG!C$27:C$38,BETONG!$A$27:$A$38,ÅRSTOT!$A39)+SUMIFS(TØMRERE!C$27:C$38,TØMRERE!$A$27:$A$38,ÅRSTOT!$A39)+SUMIFS(RØRLEGGERE!C$27:C$38,RØRLEGGERE!$A$27:$A$38,ÅRSTOT!$A39)+SUMIFS(MURERE!C$27:C$38,MURERE!$A$27:$A$38,ÅRSTOT!$A39)+SUMIFS('BLIKK OG VENTILASJON'!C$27:C$38,'BLIKK OG VENTILASJON'!$A$27:$A$38,ÅRSTOT!$A39)+SUMIFS(ISOLATØR!C$27:C$38,ISOLATØR!$A$27:$A$38,ÅRSTOT!$A39)+SUMIFS(MALERE!C$27:C$38,MALERE!$A$27:$A$38,ÅRSTOT!$A39)+SUMIFS(TAKTEKKERE!C$27:C$38,TAKTEKKERE!$A$27:$A$38,ÅRSTOT!$A39)</f>
        <v>776008</v>
      </c>
      <c r="D39" s="5">
        <f>SUMIFS(BETONG!D$27:D$38,BETONG!$A$27:$A$38,ÅRSTOT!$A39)+SUMIFS(TØMRERE!D$27:D$38,TØMRERE!$A$27:$A$38,ÅRSTOT!$A39)+SUMIFS(RØRLEGGERE!D$27:D$38,RØRLEGGERE!$A$27:$A$38,ÅRSTOT!$A39)+SUMIFS(MURERE!D$27:D$38,MURERE!$A$27:$A$38,ÅRSTOT!$A39)+SUMIFS('BLIKK OG VENTILASJON'!D$27:D$38,'BLIKK OG VENTILASJON'!$A$27:$A$38,ÅRSTOT!$A39)+SUMIFS(ISOLATØR!D$27:D$38,ISOLATØR!$A$27:$A$38,ÅRSTOT!$A39)+SUMIFS(MALERE!D$27:D$38,MALERE!$A$27:$A$38,ÅRSTOT!$A39)+SUMIFS(TAKTEKKERE!D$27:D$38,TAKTEKKERE!$A$27:$A$38,ÅRSTOT!$A39)</f>
        <v>54412.5</v>
      </c>
      <c r="E39" s="5">
        <f>SUMIFS(BETONG!E$27:E$38,BETONG!$A$27:$A$38,ÅRSTOT!$A39)+SUMIFS(TØMRERE!E$27:E$38,TØMRERE!$A$27:$A$38,ÅRSTOT!$A39)+SUMIFS(RØRLEGGERE!E$27:E$38,RØRLEGGERE!$A$27:$A$38,ÅRSTOT!$A39)+SUMIFS(MURERE!E$27:E$38,MURERE!$A$27:$A$38,ÅRSTOT!$A39)+SUMIFS('BLIKK OG VENTILASJON'!E$27:E$38,'BLIKK OG VENTILASJON'!$A$27:$A$38,ÅRSTOT!$A39)+SUMIFS(ISOLATØR!E$27:E$38,ISOLATØR!$A$27:$A$38,ÅRSTOT!$A39)+SUMIFS(MALERE!E$27:E$38,MALERE!$A$27:$A$38,ÅRSTOT!$A39)+SUMIFS(TAKTEKKERE!E$27:E$38,TAKTEKKERE!$A$27:$A$38,ÅRSTOT!$A39)</f>
        <v>3455.5</v>
      </c>
      <c r="F39" s="13">
        <f t="shared" si="7"/>
        <v>295.32544911555249</v>
      </c>
      <c r="G39" s="13">
        <f t="shared" si="7"/>
        <v>224.5718419910288</v>
      </c>
      <c r="H39" s="13">
        <f t="shared" si="8"/>
        <v>291.10050459666826</v>
      </c>
      <c r="I39" s="5">
        <f>SUMIFS(BETONG!I$27:I$38,BETONG!$A$27:$A$38,ÅRSTOT!$A39)+SUMIFS(TØMRERE!I$27:I$38,TØMRERE!$A$27:$A$38,ÅRSTOT!$A39)+SUMIFS(RØRLEGGERE!I$27:I$38,RØRLEGGERE!$A$27:$A$38,ÅRSTOT!$A39)+SUMIFS(MURERE!I$27:I$38,MURERE!$A$27:$A$38,ÅRSTOT!$A39)+SUMIFS('BLIKK OG VENTILASJON'!I$27:I$38,'BLIKK OG VENTILASJON'!$A$27:$A$38,ÅRSTOT!$A39)+SUMIFS(ISOLATØR!I$27:I$38,ISOLATØR!$A$27:$A$38,ÅRSTOT!$A39)+SUMIFS(MALERE!I$27:I$38,MALERE!$A$27:$A$38,ÅRSTOT!$A39)+SUMIFS(TAKTEKKERE!I$27:I$38,TAKTEKKERE!$A$27:$A$38,ÅRSTOT!$A39)</f>
        <v>8770972.5</v>
      </c>
      <c r="J39" s="5">
        <f>SUMIFS(BETONG!J$27:J$38,BETONG!$A$27:$A$38,ÅRSTOT!$A39)+SUMIFS(TØMRERE!J$27:J$38,TØMRERE!$A$27:$A$38,ÅRSTOT!$A39)+SUMIFS(RØRLEGGERE!J$27:J$38,RØRLEGGERE!$A$27:$A$38,ÅRSTOT!$A39)+SUMIFS(MURERE!J$27:J$38,MURERE!$A$27:$A$38,ÅRSTOT!$A39)+SUMIFS('BLIKK OG VENTILASJON'!J$27:J$38,'BLIKK OG VENTILASJON'!$A$27:$A$38,ÅRSTOT!$A39)+SUMIFS(ISOLATØR!J$27:J$38,ISOLATØR!$A$27:$A$38,ÅRSTOT!$A39)+SUMIFS(MALERE!J$27:J$38,MALERE!$A$27:$A$38,ÅRSTOT!$A39)+SUMIFS(TAKTEKKERE!J$27:J$38,TAKTEKKERE!$A$27:$A$38,ÅRSTOT!$A39)</f>
        <v>3256160</v>
      </c>
      <c r="K39" s="14">
        <v>141.02000000000001</v>
      </c>
      <c r="L39" s="15">
        <f t="shared" si="10"/>
        <v>0.83211109144396478</v>
      </c>
      <c r="M39" s="35">
        <f t="shared" si="9"/>
        <v>1.0642497844041146</v>
      </c>
    </row>
    <row r="40" spans="1:13" x14ac:dyDescent="0.25">
      <c r="A40" s="29" t="s">
        <v>17</v>
      </c>
      <c r="B40" s="5">
        <f>SUMIFS(BETONG!B$27:B$38,BETONG!$A$27:$A$38,ÅRSTOT!$A40)+SUMIFS(TØMRERE!B$27:B$38,TØMRERE!$A$27:$A$38,ÅRSTOT!$A40)+SUMIFS(RØRLEGGERE!B$27:B$38,RØRLEGGERE!$A$27:$A$38,ÅRSTOT!$A40)+SUMIFS(MURERE!B$27:B$38,MURERE!$A$27:$A$38,ÅRSTOT!$A40)+SUMIFS('BLIKK OG VENTILASJON'!B$27:B$38,'BLIKK OG VENTILASJON'!$A$27:$A$38,ÅRSTOT!$A40)+SUMIFS(ISOLATØR!B$27:B$38,ISOLATØR!$A$27:$A$38,ÅRSTOT!$A40)+SUMIFS(MALERE!B$27:B$38,MALERE!$A$27:$A$38,ÅRSTOT!$A40)+SUMIFS(TAKTEKKERE!B$27:B$38,TAKTEKKERE!$A$27:$A$38,ÅRSTOT!$A40)</f>
        <v>137059242</v>
      </c>
      <c r="C40" s="5">
        <f>SUMIFS(BETONG!C$27:C$38,BETONG!$A$27:$A$38,ÅRSTOT!$A40)+SUMIFS(TØMRERE!C$27:C$38,TØMRERE!$A$27:$A$38,ÅRSTOT!$A40)+SUMIFS(RØRLEGGERE!C$27:C$38,RØRLEGGERE!$A$27:$A$38,ÅRSTOT!$A40)+SUMIFS(MURERE!C$27:C$38,MURERE!$A$27:$A$38,ÅRSTOT!$A40)+SUMIFS('BLIKK OG VENTILASJON'!C$27:C$38,'BLIKK OG VENTILASJON'!$A$27:$A$38,ÅRSTOT!$A40)+SUMIFS(ISOLATØR!C$27:C$38,ISOLATØR!$A$27:$A$38,ÅRSTOT!$A40)+SUMIFS(MALERE!C$27:C$38,MALERE!$A$27:$A$38,ÅRSTOT!$A40)+SUMIFS(TAKTEKKERE!C$27:C$38,TAKTEKKERE!$A$27:$A$38,ÅRSTOT!$A40)</f>
        <v>549713.38</v>
      </c>
      <c r="D40" s="5">
        <f>SUMIFS(BETONG!D$27:D$38,BETONG!$A$27:$A$38,ÅRSTOT!$A40)+SUMIFS(TØMRERE!D$27:D$38,TØMRERE!$A$27:$A$38,ÅRSTOT!$A40)+SUMIFS(RØRLEGGERE!D$27:D$38,RØRLEGGERE!$A$27:$A$38,ÅRSTOT!$A40)+SUMIFS(MURERE!D$27:D$38,MURERE!$A$27:$A$38,ÅRSTOT!$A40)+SUMIFS('BLIKK OG VENTILASJON'!D$27:D$38,'BLIKK OG VENTILASJON'!$A$27:$A$38,ÅRSTOT!$A40)+SUMIFS(ISOLATØR!D$27:D$38,ISOLATØR!$A$27:$A$38,ÅRSTOT!$A40)+SUMIFS(MALERE!D$27:D$38,MALERE!$A$27:$A$38,ÅRSTOT!$A40)+SUMIFS(TAKTEKKERE!D$27:D$38,TAKTEKKERE!$A$27:$A$38,ÅRSTOT!$A40)</f>
        <v>401156.39999999997</v>
      </c>
      <c r="E40" s="5">
        <f>SUMIFS(BETONG!E$27:E$38,BETONG!$A$27:$A$38,ÅRSTOT!$A40)+SUMIFS(TØMRERE!E$27:E$38,TØMRERE!$A$27:$A$38,ÅRSTOT!$A40)+SUMIFS(RØRLEGGERE!E$27:E$38,RØRLEGGERE!$A$27:$A$38,ÅRSTOT!$A40)+SUMIFS(MURERE!E$27:E$38,MURERE!$A$27:$A$38,ÅRSTOT!$A40)+SUMIFS('BLIKK OG VENTILASJON'!E$27:E$38,'BLIKK OG VENTILASJON'!$A$27:$A$38,ÅRSTOT!$A40)+SUMIFS(ISOLATØR!E$27:E$38,ISOLATØR!$A$27:$A$38,ÅRSTOT!$A40)+SUMIFS(MALERE!E$27:E$38,MALERE!$A$27:$A$38,ÅRSTOT!$A40)+SUMIFS(TAKTEKKERE!E$27:E$38,TAKTEKKERE!$A$27:$A$38,ÅRSTOT!$A40)</f>
        <v>3103.1</v>
      </c>
      <c r="F40" s="13">
        <f t="shared" si="7"/>
        <v>341.66036488511713</v>
      </c>
      <c r="G40" s="13">
        <f t="shared" si="7"/>
        <v>177.1497470271664</v>
      </c>
      <c r="H40" s="13">
        <f t="shared" si="8"/>
        <v>340.39757972292551</v>
      </c>
      <c r="I40" s="5">
        <f>SUMIFS(BETONG!I$27:I$38,BETONG!$A$27:$A$38,ÅRSTOT!$A40)+SUMIFS(TØMRERE!I$27:I$38,TØMRERE!$A$27:$A$38,ÅRSTOT!$A40)+SUMIFS(RØRLEGGERE!I$27:I$38,RØRLEGGERE!$A$27:$A$38,ÅRSTOT!$A40)+SUMIFS(MURERE!I$27:I$38,MURERE!$A$27:$A$38,ÅRSTOT!$A40)+SUMIFS('BLIKK OG VENTILASJON'!I$27:I$38,'BLIKK OG VENTILASJON'!$A$27:$A$38,ÅRSTOT!$A40)+SUMIFS(ISOLATØR!I$27:I$38,ISOLATØR!$A$27:$A$38,ÅRSTOT!$A40)+SUMIFS(MALERE!I$27:I$38,MALERE!$A$27:$A$38,ÅRSTOT!$A40)+SUMIFS(TAKTEKKERE!I$27:I$38,TAKTEKKERE!$A$27:$A$38,ÅRSTOT!$A40)</f>
        <v>111664027.19000001</v>
      </c>
      <c r="J40" s="5">
        <f>SUMIFS(BETONG!J$27:J$38,BETONG!$A$27:$A$38,ÅRSTOT!$A40)+SUMIFS(TØMRERE!J$27:J$38,TØMRERE!$A$27:$A$38,ÅRSTOT!$A40)+SUMIFS(RØRLEGGERE!J$27:J$38,RØRLEGGERE!$A$27:$A$38,ÅRSTOT!$A40)+SUMIFS(MURERE!J$27:J$38,MURERE!$A$27:$A$38,ÅRSTOT!$A40)+SUMIFS('BLIKK OG VENTILASJON'!J$27:J$38,'BLIKK OG VENTILASJON'!$A$27:$A$38,ÅRSTOT!$A40)+SUMIFS(ISOLATØR!J$27:J$38,ISOLATØR!$A$27:$A$38,ÅRSTOT!$A40)+SUMIFS(MALERE!J$27:J$38,MALERE!$A$27:$A$38,ÅRSTOT!$A40)+SUMIFS(TAKTEKKERE!J$27:J$38,TAKTEKKERE!$A$27:$A$38,ÅRSTOT!$A40)</f>
        <v>10019963.76</v>
      </c>
      <c r="K40" s="14">
        <v>215.44</v>
      </c>
      <c r="L40" s="15">
        <f t="shared" si="10"/>
        <v>0.22742520979284755</v>
      </c>
      <c r="M40" s="35">
        <f t="shared" si="9"/>
        <v>0.58001104587321539</v>
      </c>
    </row>
    <row r="41" spans="1:13" s="1" customFormat="1" ht="16.5" thickBot="1" x14ac:dyDescent="0.3">
      <c r="A41" s="30" t="s">
        <v>18</v>
      </c>
      <c r="B41" s="36">
        <f>SUM(B28:B40)</f>
        <v>384178067.63</v>
      </c>
      <c r="C41" s="36">
        <f>SUM(C28:C40)</f>
        <v>12347820.749999998</v>
      </c>
      <c r="D41" s="36">
        <f>SUM(D28:D40)</f>
        <v>1213689.5699999998</v>
      </c>
      <c r="E41" s="36">
        <f>SUM(E28:E40)</f>
        <v>66354.75</v>
      </c>
      <c r="F41" s="37">
        <f>IF(D41=0,0,B41/D41)</f>
        <v>316.53733963454926</v>
      </c>
      <c r="G41" s="37">
        <f t="shared" si="7"/>
        <v>186.08797034123401</v>
      </c>
      <c r="H41" s="37">
        <f t="shared" si="8"/>
        <v>309.77512433319498</v>
      </c>
      <c r="I41" s="38">
        <f>SUM(I28:I40)</f>
        <v>376431845.32999998</v>
      </c>
      <c r="J41" s="38">
        <f>SUM(J28:J40)</f>
        <v>43668369.199999996</v>
      </c>
      <c r="K41" s="40">
        <v>263.01</v>
      </c>
      <c r="L41" s="33">
        <f t="shared" si="10"/>
        <v>2.0578020685814363E-2</v>
      </c>
      <c r="M41" s="34">
        <f t="shared" si="9"/>
        <v>0.17780740022506747</v>
      </c>
    </row>
    <row r="44" spans="1:13" ht="20.25" x14ac:dyDescent="0.3">
      <c r="A44" s="90" t="str">
        <f>"MÅLESTATISTIKK FOR ALLE BYGGFAG - GJENNOMSNITT HELE ÅRET  "&amp;FORS!$A$14</f>
        <v>MÅLESTATISTIKK FOR ALLE BYGGFAG - GJENNOMSNITT HELE ÅRET  2019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</row>
    <row r="45" spans="1:13" ht="16.5" thickBot="1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5">
      <c r="A46" s="20"/>
      <c r="B46" s="21" t="s">
        <v>4</v>
      </c>
      <c r="C46" s="22"/>
      <c r="D46" s="21" t="s">
        <v>5</v>
      </c>
      <c r="E46" s="22"/>
      <c r="F46" s="21" t="str">
        <f>"Fortjeneste hele  "&amp;FORS!$A$14-0</f>
        <v>Fortjeneste hele  2019</v>
      </c>
      <c r="G46" s="23"/>
      <c r="H46" s="22"/>
      <c r="I46" s="21" t="str">
        <f>" Hele året  "&amp;FORS!$A$14-1</f>
        <v xml:space="preserve"> Hele året  2018</v>
      </c>
      <c r="J46" s="23"/>
      <c r="K46" s="22"/>
      <c r="L46" s="21" t="s">
        <v>23</v>
      </c>
      <c r="M46" s="24"/>
    </row>
    <row r="47" spans="1:13" x14ac:dyDescent="0.25">
      <c r="A47" s="25"/>
      <c r="B47" s="9" t="s">
        <v>6</v>
      </c>
      <c r="C47" s="9" t="s">
        <v>6</v>
      </c>
      <c r="D47" s="9" t="s">
        <v>6</v>
      </c>
      <c r="E47" s="9" t="s">
        <v>6</v>
      </c>
      <c r="F47" s="9" t="s">
        <v>6</v>
      </c>
      <c r="G47" s="9" t="s">
        <v>6</v>
      </c>
      <c r="H47" s="10" t="s">
        <v>27</v>
      </c>
      <c r="I47" s="9" t="s">
        <v>6</v>
      </c>
      <c r="J47" s="9" t="s">
        <v>6</v>
      </c>
      <c r="K47" s="10" t="s">
        <v>25</v>
      </c>
      <c r="L47" s="9" t="s">
        <v>6</v>
      </c>
      <c r="M47" s="26" t="s">
        <v>25</v>
      </c>
    </row>
    <row r="48" spans="1:13" x14ac:dyDescent="0.25">
      <c r="A48" s="27"/>
      <c r="B48" s="11" t="s">
        <v>24</v>
      </c>
      <c r="C48" s="11" t="s">
        <v>26</v>
      </c>
      <c r="D48" s="11" t="s">
        <v>24</v>
      </c>
      <c r="E48" s="11" t="s">
        <v>26</v>
      </c>
      <c r="F48" s="11" t="s">
        <v>24</v>
      </c>
      <c r="G48" s="11" t="s">
        <v>26</v>
      </c>
      <c r="H48" s="12" t="s">
        <v>28</v>
      </c>
      <c r="I48" s="11" t="s">
        <v>24</v>
      </c>
      <c r="J48" s="11" t="s">
        <v>26</v>
      </c>
      <c r="K48" s="12" t="s">
        <v>22</v>
      </c>
      <c r="L48" s="11" t="s">
        <v>24</v>
      </c>
      <c r="M48" s="28" t="s">
        <v>22</v>
      </c>
    </row>
    <row r="49" spans="1:13" x14ac:dyDescent="0.25">
      <c r="A49" s="29" t="s">
        <v>20</v>
      </c>
      <c r="B49" s="18">
        <f>SUMIFS(B$7:B$19,$A$7:$A$19,$A49)+SUMIFS(B$28:B$40,$A$28:$A$40,$A49)</f>
        <v>17788859</v>
      </c>
      <c r="C49" s="18">
        <f t="shared" ref="C49:E61" si="11">SUMIFS(C$7:C$19,$A$7:$A$19,$A49)+SUMIFS(C$28:C$40,$A$28:$A$40,$A49)</f>
        <v>277034</v>
      </c>
      <c r="D49" s="18">
        <f t="shared" si="11"/>
        <v>59824</v>
      </c>
      <c r="E49" s="18">
        <f t="shared" si="11"/>
        <v>1369</v>
      </c>
      <c r="F49" s="13">
        <f>IF(D49=0,0,B49/D49)</f>
        <v>297.35321944370151</v>
      </c>
      <c r="G49" s="13">
        <f t="shared" ref="F49:G62" si="12">IF(E49=0,0,C49/E49)</f>
        <v>202.36230825420014</v>
      </c>
      <c r="H49" s="13">
        <f t="shared" ref="H49:H60" si="13">IF(D49+E49=0,0,(B49+C49)/(D49+E49))</f>
        <v>295.22809798506364</v>
      </c>
      <c r="I49" s="18">
        <f t="shared" ref="I49:J61" si="14">SUMIFS(I$7:I$19,$A$7:$A$19,$A49)+SUMIFS(I$28:I$40,$A$28:$A$40,$A49)</f>
        <v>17564217</v>
      </c>
      <c r="J49" s="18">
        <f t="shared" si="14"/>
        <v>0</v>
      </c>
      <c r="K49" s="14">
        <v>302.5</v>
      </c>
      <c r="L49" s="15">
        <f t="shared" ref="L49:L62" si="15">IF(I49=0,0,(B49-I49)/I49)</f>
        <v>1.2789753166907468E-2</v>
      </c>
      <c r="M49" s="35">
        <f t="shared" ref="M49:M62" si="16">IF(K49=0,0,(H49-K49)/K49)</f>
        <v>-2.4039345503921845E-2</v>
      </c>
    </row>
    <row r="50" spans="1:13" x14ac:dyDescent="0.25">
      <c r="A50" s="29" t="s">
        <v>7</v>
      </c>
      <c r="B50" s="18">
        <f t="shared" ref="B50:B61" si="17">SUMIFS(B$7:B$19,$A$7:$A$19,$A50)+SUMIFS(B$28:B$40,$A$28:$A$40,$A50)</f>
        <v>47335841.599999994</v>
      </c>
      <c r="C50" s="18">
        <f t="shared" si="11"/>
        <v>0</v>
      </c>
      <c r="D50" s="18">
        <f t="shared" si="11"/>
        <v>169512.88</v>
      </c>
      <c r="E50" s="18">
        <f t="shared" si="11"/>
        <v>0</v>
      </c>
      <c r="F50" s="13">
        <f t="shared" si="12"/>
        <v>279.2462826423573</v>
      </c>
      <c r="G50" s="13">
        <f t="shared" si="12"/>
        <v>0</v>
      </c>
      <c r="H50" s="13">
        <f t="shared" si="13"/>
        <v>279.2462826423573</v>
      </c>
      <c r="I50" s="18">
        <f t="shared" si="14"/>
        <v>32431866.48</v>
      </c>
      <c r="J50" s="18">
        <f t="shared" si="14"/>
        <v>0</v>
      </c>
      <c r="K50" s="14">
        <v>284.52</v>
      </c>
      <c r="L50" s="15">
        <f t="shared" si="15"/>
        <v>0.4595472520581243</v>
      </c>
      <c r="M50" s="35">
        <f t="shared" si="16"/>
        <v>-1.8535489096171382E-2</v>
      </c>
    </row>
    <row r="51" spans="1:13" x14ac:dyDescent="0.25">
      <c r="A51" s="29" t="s">
        <v>10</v>
      </c>
      <c r="B51" s="18">
        <f t="shared" si="17"/>
        <v>0</v>
      </c>
      <c r="C51" s="18">
        <f t="shared" si="11"/>
        <v>0</v>
      </c>
      <c r="D51" s="18">
        <f t="shared" si="11"/>
        <v>0</v>
      </c>
      <c r="E51" s="18">
        <f t="shared" si="11"/>
        <v>0</v>
      </c>
      <c r="F51" s="13">
        <f t="shared" ref="F51" si="18">IF(D51=0,0,B51/D51)</f>
        <v>0</v>
      </c>
      <c r="G51" s="13">
        <f t="shared" ref="G51" si="19">IF(E51=0,0,C51/E51)</f>
        <v>0</v>
      </c>
      <c r="H51" s="13">
        <f t="shared" ref="H51" si="20">IF(D51+E51=0,0,(B51+C51)/(D51+E51))</f>
        <v>0</v>
      </c>
      <c r="I51" s="18">
        <f t="shared" si="14"/>
        <v>0</v>
      </c>
      <c r="J51" s="18">
        <f t="shared" si="14"/>
        <v>2314573.0699999998</v>
      </c>
      <c r="K51" s="14">
        <v>210.24</v>
      </c>
      <c r="L51" s="15">
        <f t="shared" si="15"/>
        <v>0</v>
      </c>
      <c r="M51" s="35">
        <f t="shared" si="16"/>
        <v>-1</v>
      </c>
    </row>
    <row r="52" spans="1:13" x14ac:dyDescent="0.25">
      <c r="A52" s="29" t="s">
        <v>21</v>
      </c>
      <c r="B52" s="18">
        <f t="shared" si="17"/>
        <v>0</v>
      </c>
      <c r="C52" s="18">
        <f t="shared" si="11"/>
        <v>0</v>
      </c>
      <c r="D52" s="18">
        <f t="shared" si="11"/>
        <v>0</v>
      </c>
      <c r="E52" s="18">
        <f t="shared" si="11"/>
        <v>0</v>
      </c>
      <c r="F52" s="13">
        <f t="shared" si="12"/>
        <v>0</v>
      </c>
      <c r="G52" s="13">
        <f t="shared" si="12"/>
        <v>0</v>
      </c>
      <c r="H52" s="13">
        <f t="shared" si="13"/>
        <v>0</v>
      </c>
      <c r="I52" s="18">
        <f t="shared" si="14"/>
        <v>0</v>
      </c>
      <c r="J52" s="18">
        <f t="shared" si="14"/>
        <v>0</v>
      </c>
      <c r="K52" s="14"/>
      <c r="L52" s="15">
        <f t="shared" si="15"/>
        <v>0</v>
      </c>
      <c r="M52" s="35">
        <f t="shared" si="16"/>
        <v>0</v>
      </c>
    </row>
    <row r="53" spans="1:13" x14ac:dyDescent="0.25">
      <c r="A53" s="29" t="s">
        <v>8</v>
      </c>
      <c r="B53" s="18">
        <f t="shared" si="17"/>
        <v>28352949</v>
      </c>
      <c r="C53" s="18">
        <f t="shared" si="11"/>
        <v>0</v>
      </c>
      <c r="D53" s="18">
        <f t="shared" si="11"/>
        <v>103683.48000000001</v>
      </c>
      <c r="E53" s="18">
        <f t="shared" si="11"/>
        <v>0</v>
      </c>
      <c r="F53" s="13">
        <f t="shared" si="12"/>
        <v>273.45676476136794</v>
      </c>
      <c r="G53" s="13">
        <f t="shared" si="12"/>
        <v>0</v>
      </c>
      <c r="H53" s="13">
        <f t="shared" si="13"/>
        <v>273.45676476136794</v>
      </c>
      <c r="I53" s="18">
        <f t="shared" si="14"/>
        <v>16925478</v>
      </c>
      <c r="J53" s="18">
        <f t="shared" si="14"/>
        <v>0</v>
      </c>
      <c r="K53" s="14">
        <v>270.44</v>
      </c>
      <c r="L53" s="15">
        <f t="shared" si="15"/>
        <v>0.67516385652446564</v>
      </c>
      <c r="M53" s="35">
        <f t="shared" si="16"/>
        <v>1.1155024261824943E-2</v>
      </c>
    </row>
    <row r="54" spans="1:13" x14ac:dyDescent="0.25">
      <c r="A54" s="29" t="s">
        <v>9</v>
      </c>
      <c r="B54" s="18">
        <f t="shared" si="17"/>
        <v>25160718.52</v>
      </c>
      <c r="C54" s="18">
        <f t="shared" si="11"/>
        <v>337597</v>
      </c>
      <c r="D54" s="18">
        <f t="shared" si="11"/>
        <v>83951.96</v>
      </c>
      <c r="E54" s="18">
        <f t="shared" si="11"/>
        <v>1631.47</v>
      </c>
      <c r="F54" s="13">
        <f t="shared" si="12"/>
        <v>299.70376534389425</v>
      </c>
      <c r="G54" s="13">
        <f t="shared" si="12"/>
        <v>206.92810778010016</v>
      </c>
      <c r="H54" s="13">
        <f t="shared" si="13"/>
        <v>297.93519049189774</v>
      </c>
      <c r="I54" s="18">
        <f t="shared" si="14"/>
        <v>40911689.43</v>
      </c>
      <c r="J54" s="18">
        <f t="shared" si="14"/>
        <v>0</v>
      </c>
      <c r="K54" s="14">
        <v>264.27999999999997</v>
      </c>
      <c r="L54" s="15">
        <f t="shared" si="15"/>
        <v>-0.38499927843238912</v>
      </c>
      <c r="M54" s="35">
        <f t="shared" si="16"/>
        <v>0.12734671746593679</v>
      </c>
    </row>
    <row r="55" spans="1:13" x14ac:dyDescent="0.25">
      <c r="A55" s="29" t="s">
        <v>11</v>
      </c>
      <c r="B55" s="18">
        <f t="shared" si="17"/>
        <v>20300211.170000002</v>
      </c>
      <c r="C55" s="18">
        <f t="shared" si="11"/>
        <v>0</v>
      </c>
      <c r="D55" s="18">
        <f t="shared" si="11"/>
        <v>63119.61</v>
      </c>
      <c r="E55" s="18">
        <f t="shared" si="11"/>
        <v>0</v>
      </c>
      <c r="F55" s="13">
        <f t="shared" si="12"/>
        <v>321.61496514316235</v>
      </c>
      <c r="G55" s="13">
        <f t="shared" si="12"/>
        <v>0</v>
      </c>
      <c r="H55" s="13">
        <f t="shared" si="13"/>
        <v>321.61496514316235</v>
      </c>
      <c r="I55" s="18">
        <f t="shared" si="14"/>
        <v>26581635.02</v>
      </c>
      <c r="J55" s="18">
        <f t="shared" si="14"/>
        <v>0</v>
      </c>
      <c r="K55" s="14">
        <v>318.69</v>
      </c>
      <c r="L55" s="15">
        <f t="shared" si="15"/>
        <v>-0.23630690306573918</v>
      </c>
      <c r="M55" s="35">
        <f t="shared" si="16"/>
        <v>9.1780888737091008E-3</v>
      </c>
    </row>
    <row r="56" spans="1:13" x14ac:dyDescent="0.25">
      <c r="A56" s="29" t="s">
        <v>12</v>
      </c>
      <c r="B56" s="18">
        <f t="shared" si="17"/>
        <v>10192165.09</v>
      </c>
      <c r="C56" s="18">
        <f t="shared" si="11"/>
        <v>1161873</v>
      </c>
      <c r="D56" s="18">
        <f t="shared" si="11"/>
        <v>30610.1</v>
      </c>
      <c r="E56" s="18">
        <f t="shared" si="11"/>
        <v>6706</v>
      </c>
      <c r="F56" s="13">
        <f t="shared" si="12"/>
        <v>332.96738952175917</v>
      </c>
      <c r="G56" s="13">
        <f t="shared" si="12"/>
        <v>173.25872353116611</v>
      </c>
      <c r="H56" s="13">
        <f t="shared" si="13"/>
        <v>304.26647184459256</v>
      </c>
      <c r="I56" s="18">
        <f t="shared" si="14"/>
        <v>12600319</v>
      </c>
      <c r="J56" s="18">
        <f t="shared" si="14"/>
        <v>767586</v>
      </c>
      <c r="K56" s="14">
        <v>285.89999999999998</v>
      </c>
      <c r="L56" s="15">
        <f t="shared" si="15"/>
        <v>-0.19111848755575159</v>
      </c>
      <c r="M56" s="35">
        <f t="shared" si="16"/>
        <v>6.424089487440568E-2</v>
      </c>
    </row>
    <row r="57" spans="1:13" x14ac:dyDescent="0.25">
      <c r="A57" s="29" t="s">
        <v>13</v>
      </c>
      <c r="B57" s="18">
        <f t="shared" si="17"/>
        <v>31685868</v>
      </c>
      <c r="C57" s="18">
        <f t="shared" si="11"/>
        <v>500000</v>
      </c>
      <c r="D57" s="18">
        <f t="shared" si="11"/>
        <v>102745</v>
      </c>
      <c r="E57" s="18">
        <f t="shared" si="11"/>
        <v>2800</v>
      </c>
      <c r="F57" s="13">
        <f t="shared" si="12"/>
        <v>308.39328434473697</v>
      </c>
      <c r="G57" s="13">
        <f t="shared" si="12"/>
        <v>178.57142857142858</v>
      </c>
      <c r="H57" s="13">
        <f t="shared" si="13"/>
        <v>304.94924439812405</v>
      </c>
      <c r="I57" s="18">
        <f t="shared" si="14"/>
        <v>32055716</v>
      </c>
      <c r="J57" s="18">
        <f t="shared" si="14"/>
        <v>173440</v>
      </c>
      <c r="K57" s="14">
        <v>299.36</v>
      </c>
      <c r="L57" s="15">
        <f t="shared" si="15"/>
        <v>-1.1537661489139721E-2</v>
      </c>
      <c r="M57" s="35">
        <f t="shared" si="16"/>
        <v>1.8670645370537271E-2</v>
      </c>
    </row>
    <row r="58" spans="1:13" x14ac:dyDescent="0.25">
      <c r="A58" s="29" t="s">
        <v>14</v>
      </c>
      <c r="B58" s="18">
        <f t="shared" si="17"/>
        <v>310524301.66999996</v>
      </c>
      <c r="C58" s="18">
        <f t="shared" si="11"/>
        <v>22147844.43</v>
      </c>
      <c r="D58" s="18">
        <f t="shared" si="11"/>
        <v>1003760.8700000001</v>
      </c>
      <c r="E58" s="18">
        <f t="shared" si="11"/>
        <v>119146.14</v>
      </c>
      <c r="F58" s="13">
        <f t="shared" si="12"/>
        <v>309.36083578352674</v>
      </c>
      <c r="G58" s="13">
        <f t="shared" si="12"/>
        <v>185.8880567175739</v>
      </c>
      <c r="H58" s="13">
        <f t="shared" si="13"/>
        <v>296.25974647713701</v>
      </c>
      <c r="I58" s="18">
        <f t="shared" si="14"/>
        <v>310382755.61000001</v>
      </c>
      <c r="J58" s="18">
        <f t="shared" si="14"/>
        <v>35539147.200000003</v>
      </c>
      <c r="K58" s="14">
        <v>286.45999999999998</v>
      </c>
      <c r="L58" s="15">
        <f t="shared" si="15"/>
        <v>4.5603712655285929E-4</v>
      </c>
      <c r="M58" s="35">
        <f t="shared" si="16"/>
        <v>3.4209825026660041E-2</v>
      </c>
    </row>
    <row r="59" spans="1:13" x14ac:dyDescent="0.25">
      <c r="A59" s="29" t="s">
        <v>15</v>
      </c>
      <c r="B59" s="18">
        <f t="shared" si="17"/>
        <v>4245005.7799999993</v>
      </c>
      <c r="C59" s="18">
        <f t="shared" si="11"/>
        <v>1341390.27</v>
      </c>
      <c r="D59" s="18">
        <f t="shared" si="11"/>
        <v>14311.5</v>
      </c>
      <c r="E59" s="18">
        <f t="shared" si="11"/>
        <v>10163</v>
      </c>
      <c r="F59" s="13">
        <f>IF(D59=0,0,B59/D59)</f>
        <v>296.61501449882957</v>
      </c>
      <c r="G59" s="13">
        <f>IF(E59=0,0,C59/E59)</f>
        <v>131.9876286529568</v>
      </c>
      <c r="H59" s="13">
        <f t="shared" si="13"/>
        <v>228.25373552064389</v>
      </c>
      <c r="I59" s="18">
        <f t="shared" si="14"/>
        <v>11623033.75</v>
      </c>
      <c r="J59" s="18">
        <f t="shared" si="14"/>
        <v>776347</v>
      </c>
      <c r="K59" s="14">
        <v>291.86</v>
      </c>
      <c r="L59" s="15">
        <f t="shared" si="15"/>
        <v>-0.63477643863849231</v>
      </c>
      <c r="M59" s="35">
        <f t="shared" si="16"/>
        <v>-0.21793416185621917</v>
      </c>
    </row>
    <row r="60" spans="1:13" x14ac:dyDescent="0.25">
      <c r="A60" s="29" t="s">
        <v>16</v>
      </c>
      <c r="B60" s="18">
        <f t="shared" si="17"/>
        <v>25133245</v>
      </c>
      <c r="C60" s="18">
        <f t="shared" si="11"/>
        <v>7080946</v>
      </c>
      <c r="D60" s="18">
        <f t="shared" si="11"/>
        <v>85591.5</v>
      </c>
      <c r="E60" s="18">
        <f t="shared" si="11"/>
        <v>30825.5</v>
      </c>
      <c r="F60" s="13">
        <f t="shared" si="12"/>
        <v>293.64183359328905</v>
      </c>
      <c r="G60" s="13">
        <f t="shared" si="12"/>
        <v>229.71066162754863</v>
      </c>
      <c r="H60" s="13">
        <f t="shared" si="13"/>
        <v>276.7138046848828</v>
      </c>
      <c r="I60" s="18">
        <f t="shared" si="14"/>
        <v>27317311</v>
      </c>
      <c r="J60" s="18">
        <f t="shared" si="14"/>
        <v>7122636</v>
      </c>
      <c r="K60" s="14">
        <v>268.55</v>
      </c>
      <c r="L60" s="15">
        <f t="shared" si="15"/>
        <v>-7.9951719991766396E-2</v>
      </c>
      <c r="M60" s="35">
        <f t="shared" si="16"/>
        <v>3.0399570600941318E-2</v>
      </c>
    </row>
    <row r="61" spans="1:13" x14ac:dyDescent="0.25">
      <c r="A61" s="29" t="s">
        <v>17</v>
      </c>
      <c r="B61" s="18">
        <f t="shared" si="17"/>
        <v>234056181.17000002</v>
      </c>
      <c r="C61" s="18">
        <f t="shared" si="11"/>
        <v>9030984.790000001</v>
      </c>
      <c r="D61" s="18">
        <f t="shared" si="11"/>
        <v>707698.39999999991</v>
      </c>
      <c r="E61" s="18">
        <f t="shared" si="11"/>
        <v>40573.199999999997</v>
      </c>
      <c r="F61" s="13">
        <f t="shared" si="12"/>
        <v>330.72871320607766</v>
      </c>
      <c r="G61" s="13">
        <f t="shared" si="12"/>
        <v>222.58497702917199</v>
      </c>
      <c r="H61" s="13">
        <f>IF(D61+E61=0,0,(B61+C61)/(D61+E61))</f>
        <v>324.86488323223818</v>
      </c>
      <c r="I61" s="18">
        <f t="shared" si="14"/>
        <v>200207616.74000001</v>
      </c>
      <c r="J61" s="18">
        <f t="shared" si="14"/>
        <v>13489730.24</v>
      </c>
      <c r="K61" s="14">
        <v>316.82</v>
      </c>
      <c r="L61" s="15">
        <f t="shared" si="15"/>
        <v>0.16906731612492798</v>
      </c>
      <c r="M61" s="35">
        <f t="shared" si="16"/>
        <v>2.5392599053841905E-2</v>
      </c>
    </row>
    <row r="62" spans="1:13" s="1" customFormat="1" ht="16.5" thickBot="1" x14ac:dyDescent="0.3">
      <c r="A62" s="30" t="s">
        <v>18</v>
      </c>
      <c r="B62" s="36">
        <f>SUM(B49:B61)</f>
        <v>754775346</v>
      </c>
      <c r="C62" s="36">
        <f>SUM(C49:C61)</f>
        <v>41877669.490000002</v>
      </c>
      <c r="D62" s="36">
        <f>SUM(D49:D61)</f>
        <v>2424809.2999999998</v>
      </c>
      <c r="E62" s="36">
        <f>SUM(E49:E61)</f>
        <v>213214.31</v>
      </c>
      <c r="F62" s="37">
        <f>IF(D62=0,0,B62/D62)</f>
        <v>311.27204353760936</v>
      </c>
      <c r="G62" s="37">
        <f t="shared" si="12"/>
        <v>196.41115781581453</v>
      </c>
      <c r="H62" s="37">
        <f>IF(D62+E62=0,0,(B62+C62)/(D62+E62))</f>
        <v>301.98858435918248</v>
      </c>
      <c r="I62" s="38">
        <f>SUM(I49:I61)</f>
        <v>728601638.02999997</v>
      </c>
      <c r="J62" s="38">
        <f>SUM(J49:J61)</f>
        <v>60183459.510000005</v>
      </c>
      <c r="K62" s="40">
        <v>292.77</v>
      </c>
      <c r="L62" s="33">
        <f t="shared" si="15"/>
        <v>3.5923207695179975E-2</v>
      </c>
      <c r="M62" s="34">
        <f t="shared" si="16"/>
        <v>3.1487462373817332E-2</v>
      </c>
    </row>
    <row r="64" spans="1:13" x14ac:dyDescent="0.25">
      <c r="B64" s="16"/>
      <c r="I64" s="16"/>
    </row>
    <row r="65" spans="2:2" x14ac:dyDescent="0.25">
      <c r="B65" s="16"/>
    </row>
  </sheetData>
  <sheetProtection sheet="1" objects="1" scenarios="1"/>
  <mergeCells count="3">
    <mergeCell ref="A2:M2"/>
    <mergeCell ref="A23:M23"/>
    <mergeCell ref="A44:M44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7" orientation="landscape" r:id="rId1"/>
  <headerFooter alignWithMargins="0">
    <oddFooter>&amp;L&amp;9FORH.AVD./&amp;D/&amp;T/&amp;F</oddFooter>
  </headerFooter>
  <rowBreaks count="2" manualBreakCount="2">
    <brk id="21" max="16383" man="1"/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64"/>
  <sheetViews>
    <sheetView showZeros="0" topLeftCell="A40" zoomScale="84" zoomScaleNormal="84" workbookViewId="0">
      <selection activeCell="K59" sqref="K59"/>
    </sheetView>
  </sheetViews>
  <sheetFormatPr baseColWidth="10" defaultColWidth="9" defaultRowHeight="15.75" x14ac:dyDescent="0.25"/>
  <cols>
    <col min="1" max="1" width="20.625" style="42" customWidth="1"/>
    <col min="2" max="2" width="15.375" style="41" customWidth="1"/>
    <col min="3" max="3" width="11.75" style="41" customWidth="1"/>
    <col min="4" max="4" width="12.25" style="41" customWidth="1"/>
    <col min="5" max="5" width="10.75" style="41" customWidth="1"/>
    <col min="6" max="8" width="10" style="41" customWidth="1"/>
    <col min="9" max="9" width="13.875" style="41" bestFit="1" customWidth="1"/>
    <col min="10" max="10" width="11.75" style="41" bestFit="1" customWidth="1"/>
    <col min="11" max="11" width="9.25" style="41" customWidth="1"/>
    <col min="12" max="13" width="10" style="41" customWidth="1"/>
    <col min="14" max="16384" width="9" style="41"/>
  </cols>
  <sheetData>
    <row r="2" spans="1:13" ht="20.25" x14ac:dyDescent="0.3">
      <c r="A2" s="91" t="str">
        <f>"MÅLESTATISTIKK FOR BETONGFAGENE - 1. HALVÅR "&amp;FORS!$A$14</f>
        <v>MÅLESTATISTIKK FOR BETONGFAGENE - 1. HALVÅR 2019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6.5" thickBo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44"/>
      <c r="B4" s="45" t="s">
        <v>4</v>
      </c>
      <c r="C4" s="46"/>
      <c r="D4" s="45" t="s">
        <v>5</v>
      </c>
      <c r="E4" s="46"/>
      <c r="F4" s="45" t="str">
        <f>"Fortjeneste 1. halvår  "&amp;FORS!$A$14-0</f>
        <v>Fortjeneste 1. halvår  2019</v>
      </c>
      <c r="G4" s="47"/>
      <c r="H4" s="46"/>
      <c r="I4" s="45" t="str">
        <f>" 1. halvår  "&amp;FORS!$A$14-1</f>
        <v xml:space="preserve"> 1. halvår  2018</v>
      </c>
      <c r="J4" s="47"/>
      <c r="K4" s="46"/>
      <c r="L4" s="45" t="s">
        <v>23</v>
      </c>
      <c r="M4" s="48"/>
    </row>
    <row r="5" spans="1:13" x14ac:dyDescent="0.25">
      <c r="A5" s="49"/>
      <c r="B5" s="50" t="s">
        <v>6</v>
      </c>
      <c r="C5" s="50" t="s">
        <v>6</v>
      </c>
      <c r="D5" s="50" t="s">
        <v>6</v>
      </c>
      <c r="E5" s="50" t="s">
        <v>6</v>
      </c>
      <c r="F5" s="50" t="s">
        <v>6</v>
      </c>
      <c r="G5" s="50" t="s">
        <v>6</v>
      </c>
      <c r="H5" s="51" t="s">
        <v>27</v>
      </c>
      <c r="I5" s="50" t="s">
        <v>6</v>
      </c>
      <c r="J5" s="50" t="s">
        <v>6</v>
      </c>
      <c r="K5" s="51" t="s">
        <v>25</v>
      </c>
      <c r="L5" s="50" t="s">
        <v>6</v>
      </c>
      <c r="M5" s="52" t="s">
        <v>25</v>
      </c>
    </row>
    <row r="6" spans="1:13" x14ac:dyDescent="0.25">
      <c r="A6" s="53"/>
      <c r="B6" s="54" t="s">
        <v>24</v>
      </c>
      <c r="C6" s="54" t="s">
        <v>26</v>
      </c>
      <c r="D6" s="54" t="s">
        <v>24</v>
      </c>
      <c r="E6" s="54" t="s">
        <v>26</v>
      </c>
      <c r="F6" s="54" t="s">
        <v>24</v>
      </c>
      <c r="G6" s="54" t="s">
        <v>26</v>
      </c>
      <c r="H6" s="55" t="s">
        <v>28</v>
      </c>
      <c r="I6" s="54" t="s">
        <v>24</v>
      </c>
      <c r="J6" s="54" t="s">
        <v>26</v>
      </c>
      <c r="K6" s="55" t="s">
        <v>22</v>
      </c>
      <c r="L6" s="54" t="s">
        <v>24</v>
      </c>
      <c r="M6" s="56" t="s">
        <v>22</v>
      </c>
    </row>
    <row r="7" spans="1:13" x14ac:dyDescent="0.25">
      <c r="A7" s="57" t="s">
        <v>20</v>
      </c>
      <c r="B7" s="19">
        <v>3336295</v>
      </c>
      <c r="C7" s="17"/>
      <c r="D7" s="19">
        <v>11107</v>
      </c>
      <c r="E7" s="19"/>
      <c r="F7" s="59">
        <f>IF(D7=0,0,B7/D7)</f>
        <v>300.37768974520571</v>
      </c>
      <c r="G7" s="59">
        <f>IF(E7=0,0,C7/E7)</f>
        <v>0</v>
      </c>
      <c r="H7" s="59">
        <f>IF(D7+E7=0,0,(B7+C7)/(D7+E7))</f>
        <v>300.37768974520571</v>
      </c>
      <c r="I7" s="17">
        <v>3286884</v>
      </c>
      <c r="J7" s="17"/>
      <c r="K7" s="17">
        <v>310.26</v>
      </c>
      <c r="L7" s="60">
        <f>IF(I7=0,0,(B7-I7)/I7)</f>
        <v>1.5032778765542076E-2</v>
      </c>
      <c r="M7" s="61">
        <f>IF(K7=0,0,(H7-K7)/K7)</f>
        <v>-3.1851705842823042E-2</v>
      </c>
    </row>
    <row r="8" spans="1:13" x14ac:dyDescent="0.25">
      <c r="A8" s="57" t="s">
        <v>7</v>
      </c>
      <c r="B8" s="19">
        <v>21090345.699999999</v>
      </c>
      <c r="C8" s="17"/>
      <c r="D8" s="19">
        <v>76852.33</v>
      </c>
      <c r="E8" s="17"/>
      <c r="F8" s="59">
        <f t="shared" ref="F8:F18" si="0">IF(D8=0,0,B8/D8)</f>
        <v>274.42688725247496</v>
      </c>
      <c r="G8" s="59">
        <f t="shared" ref="G8:G18" si="1">IF(E8=0,0,C8/E8)</f>
        <v>0</v>
      </c>
      <c r="H8" s="59">
        <f t="shared" ref="H8:H18" si="2">IF(D8+E8=0,0,(B8+C8)/(D8+E8))</f>
        <v>274.42688725247496</v>
      </c>
      <c r="I8" s="17">
        <v>12656563</v>
      </c>
      <c r="J8" s="17"/>
      <c r="K8" s="17">
        <v>288.52</v>
      </c>
      <c r="L8" s="60">
        <f t="shared" ref="L8:L18" si="3">IF(I8=0,0,(B8-I8)/I8)</f>
        <v>0.66635647450259594</v>
      </c>
      <c r="M8" s="61">
        <f t="shared" ref="M8:M18" si="4">IF(K8=0,0,(H8-K8)/K8)</f>
        <v>-4.8846224689882943E-2</v>
      </c>
    </row>
    <row r="9" spans="1:13" x14ac:dyDescent="0.25">
      <c r="A9" s="57" t="s">
        <v>21</v>
      </c>
      <c r="B9" s="17"/>
      <c r="C9" s="17"/>
      <c r="D9" s="17"/>
      <c r="E9" s="17"/>
      <c r="F9" s="59">
        <f t="shared" si="0"/>
        <v>0</v>
      </c>
      <c r="G9" s="59">
        <f t="shared" si="1"/>
        <v>0</v>
      </c>
      <c r="H9" s="59">
        <f t="shared" si="2"/>
        <v>0</v>
      </c>
      <c r="I9" s="17"/>
      <c r="J9" s="17"/>
      <c r="K9" s="17"/>
      <c r="L9" s="60">
        <f t="shared" si="3"/>
        <v>0</v>
      </c>
      <c r="M9" s="61">
        <f t="shared" si="4"/>
        <v>0</v>
      </c>
    </row>
    <row r="10" spans="1:13" x14ac:dyDescent="0.25">
      <c r="A10" s="57" t="s">
        <v>8</v>
      </c>
      <c r="B10" s="19">
        <v>12693010</v>
      </c>
      <c r="C10" s="17"/>
      <c r="D10" s="19">
        <v>46176.32</v>
      </c>
      <c r="E10" s="17"/>
      <c r="F10" s="59">
        <f t="shared" si="0"/>
        <v>274.88136776598913</v>
      </c>
      <c r="G10" s="59">
        <f t="shared" si="1"/>
        <v>0</v>
      </c>
      <c r="H10" s="59">
        <f t="shared" si="2"/>
        <v>274.88136776598913</v>
      </c>
      <c r="I10" s="17">
        <v>6287106</v>
      </c>
      <c r="J10" s="17"/>
      <c r="K10" s="17">
        <v>263.12</v>
      </c>
      <c r="L10" s="60">
        <f t="shared" si="3"/>
        <v>1.0188954981831069</v>
      </c>
      <c r="M10" s="61">
        <f t="shared" si="4"/>
        <v>4.4699634258091821E-2</v>
      </c>
    </row>
    <row r="11" spans="1:13" x14ac:dyDescent="0.25">
      <c r="A11" s="57" t="s">
        <v>9</v>
      </c>
      <c r="B11" s="17">
        <v>5355170</v>
      </c>
      <c r="C11" s="17"/>
      <c r="D11" s="17">
        <v>16688.72</v>
      </c>
      <c r="E11" s="17"/>
      <c r="F11" s="59">
        <f t="shared" si="0"/>
        <v>320.88560416856416</v>
      </c>
      <c r="G11" s="59">
        <f t="shared" si="1"/>
        <v>0</v>
      </c>
      <c r="H11" s="59">
        <f t="shared" si="2"/>
        <v>320.88560416856416</v>
      </c>
      <c r="I11" s="17">
        <v>10049071.33</v>
      </c>
      <c r="J11" s="17"/>
      <c r="K11" s="17">
        <v>290.77</v>
      </c>
      <c r="L11" s="60">
        <f t="shared" si="3"/>
        <v>-0.46709802088746843</v>
      </c>
      <c r="M11" s="61">
        <f t="shared" si="4"/>
        <v>0.10357190964874016</v>
      </c>
    </row>
    <row r="12" spans="1:13" x14ac:dyDescent="0.25">
      <c r="A12" s="57" t="s">
        <v>11</v>
      </c>
      <c r="B12" s="19">
        <v>12109542.189999999</v>
      </c>
      <c r="C12" s="17"/>
      <c r="D12" s="19">
        <v>37922.519999999997</v>
      </c>
      <c r="E12" s="17"/>
      <c r="F12" s="59">
        <f t="shared" si="0"/>
        <v>319.32324618722595</v>
      </c>
      <c r="G12" s="59">
        <f t="shared" si="1"/>
        <v>0</v>
      </c>
      <c r="H12" s="59">
        <f t="shared" si="2"/>
        <v>319.32324618722595</v>
      </c>
      <c r="I12" s="17">
        <v>14761530.039999999</v>
      </c>
      <c r="J12" s="17"/>
      <c r="K12" s="17">
        <v>321.5</v>
      </c>
      <c r="L12" s="60">
        <f t="shared" si="3"/>
        <v>-0.17965535027966517</v>
      </c>
      <c r="M12" s="61">
        <f t="shared" si="4"/>
        <v>-6.7706183912101155E-3</v>
      </c>
    </row>
    <row r="13" spans="1:13" x14ac:dyDescent="0.25">
      <c r="A13" s="57" t="s">
        <v>12</v>
      </c>
      <c r="B13" s="17"/>
      <c r="C13" s="17"/>
      <c r="D13" s="17"/>
      <c r="E13" s="17"/>
      <c r="F13" s="59">
        <f t="shared" si="0"/>
        <v>0</v>
      </c>
      <c r="G13" s="59">
        <f t="shared" si="1"/>
        <v>0</v>
      </c>
      <c r="H13" s="59">
        <f t="shared" si="2"/>
        <v>0</v>
      </c>
      <c r="I13" s="17"/>
      <c r="J13" s="17"/>
      <c r="K13" s="17"/>
      <c r="L13" s="60">
        <f t="shared" si="3"/>
        <v>0</v>
      </c>
      <c r="M13" s="61">
        <f t="shared" si="4"/>
        <v>0</v>
      </c>
    </row>
    <row r="14" spans="1:13" x14ac:dyDescent="0.25">
      <c r="A14" s="57" t="s">
        <v>13</v>
      </c>
      <c r="B14" s="19">
        <v>4818868</v>
      </c>
      <c r="C14" s="17"/>
      <c r="D14" s="19">
        <v>14921</v>
      </c>
      <c r="E14" s="17"/>
      <c r="F14" s="59">
        <f t="shared" si="0"/>
        <v>322.95878292339654</v>
      </c>
      <c r="G14" s="59">
        <f t="shared" si="1"/>
        <v>0</v>
      </c>
      <c r="H14" s="59">
        <f t="shared" si="2"/>
        <v>322.95878292339654</v>
      </c>
      <c r="I14" s="17">
        <v>7463597</v>
      </c>
      <c r="J14" s="17"/>
      <c r="K14" s="17">
        <v>323.38</v>
      </c>
      <c r="L14" s="60">
        <f t="shared" si="3"/>
        <v>-0.35435045595307463</v>
      </c>
      <c r="M14" s="61">
        <f t="shared" si="4"/>
        <v>-1.3025452303898034E-3</v>
      </c>
    </row>
    <row r="15" spans="1:13" x14ac:dyDescent="0.25">
      <c r="A15" s="57" t="s">
        <v>14</v>
      </c>
      <c r="B15" s="17">
        <v>41401768.43</v>
      </c>
      <c r="C15" s="17"/>
      <c r="D15" s="17">
        <v>121547.83</v>
      </c>
      <c r="E15" s="17"/>
      <c r="F15" s="59">
        <f t="shared" si="0"/>
        <v>340.62120590717251</v>
      </c>
      <c r="G15" s="59">
        <f t="shared" si="1"/>
        <v>0</v>
      </c>
      <c r="H15" s="59">
        <f t="shared" si="2"/>
        <v>340.62120590717251</v>
      </c>
      <c r="I15" s="19">
        <v>40861429.289999999</v>
      </c>
      <c r="J15" s="17">
        <v>816652.85</v>
      </c>
      <c r="K15" s="17">
        <v>292.33</v>
      </c>
      <c r="L15" s="60">
        <f t="shared" si="3"/>
        <v>1.3223696512550469E-2</v>
      </c>
      <c r="M15" s="61">
        <f t="shared" si="4"/>
        <v>0.16519415012886987</v>
      </c>
    </row>
    <row r="16" spans="1:13" x14ac:dyDescent="0.25">
      <c r="A16" s="57" t="s">
        <v>15</v>
      </c>
      <c r="B16" s="19"/>
      <c r="C16" s="17"/>
      <c r="D16" s="19"/>
      <c r="E16" s="17"/>
      <c r="F16" s="59">
        <f t="shared" si="0"/>
        <v>0</v>
      </c>
      <c r="G16" s="59">
        <f t="shared" si="1"/>
        <v>0</v>
      </c>
      <c r="H16" s="59">
        <f t="shared" si="2"/>
        <v>0</v>
      </c>
      <c r="I16" s="17"/>
      <c r="J16" s="17"/>
      <c r="K16" s="17"/>
      <c r="L16" s="60">
        <f t="shared" si="3"/>
        <v>0</v>
      </c>
      <c r="M16" s="61">
        <f t="shared" si="4"/>
        <v>0</v>
      </c>
    </row>
    <row r="17" spans="1:13" x14ac:dyDescent="0.25">
      <c r="A17" s="57" t="s">
        <v>16</v>
      </c>
      <c r="B17" s="19">
        <v>5653147</v>
      </c>
      <c r="C17" s="17">
        <v>4707718</v>
      </c>
      <c r="D17" s="19">
        <v>19824</v>
      </c>
      <c r="E17" s="17">
        <v>20272</v>
      </c>
      <c r="F17" s="59">
        <f t="shared" si="0"/>
        <v>285.1668179983858</v>
      </c>
      <c r="G17" s="59">
        <f t="shared" si="1"/>
        <v>232.22760457774271</v>
      </c>
      <c r="H17" s="59">
        <f t="shared" si="2"/>
        <v>258.40146149241821</v>
      </c>
      <c r="I17" s="17">
        <v>7858614</v>
      </c>
      <c r="J17" s="17">
        <v>773181</v>
      </c>
      <c r="K17" s="17">
        <v>279.29000000000002</v>
      </c>
      <c r="L17" s="60">
        <f t="shared" si="3"/>
        <v>-0.28064325337775847</v>
      </c>
      <c r="M17" s="61">
        <f t="shared" si="4"/>
        <v>-7.4791573302237138E-2</v>
      </c>
    </row>
    <row r="18" spans="1:13" x14ac:dyDescent="0.25">
      <c r="A18" s="57" t="s">
        <v>17</v>
      </c>
      <c r="B18" s="17">
        <v>24142657</v>
      </c>
      <c r="C18" s="17"/>
      <c r="D18" s="17">
        <v>78141</v>
      </c>
      <c r="E18" s="17"/>
      <c r="F18" s="59">
        <f t="shared" si="0"/>
        <v>308.96273403207022</v>
      </c>
      <c r="G18" s="59">
        <f t="shared" si="1"/>
        <v>0</v>
      </c>
      <c r="H18" s="59">
        <f t="shared" si="2"/>
        <v>308.96273403207022</v>
      </c>
      <c r="I18" s="19">
        <v>8660173</v>
      </c>
      <c r="J18" s="17"/>
      <c r="K18" s="17">
        <v>306.35000000000002</v>
      </c>
      <c r="L18" s="60">
        <f t="shared" si="3"/>
        <v>1.7877799900764106</v>
      </c>
      <c r="M18" s="61">
        <f t="shared" si="4"/>
        <v>8.5285915850177672E-3</v>
      </c>
    </row>
    <row r="19" spans="1:13" s="65" customFormat="1" ht="16.5" thickBot="1" x14ac:dyDescent="0.3">
      <c r="A19" s="62" t="s">
        <v>18</v>
      </c>
      <c r="B19" s="31">
        <f>SUM(B7:B18)</f>
        <v>130600803.31999999</v>
      </c>
      <c r="C19" s="31">
        <f>SUM(C7:C18)</f>
        <v>4707718</v>
      </c>
      <c r="D19" s="31">
        <f>SUM(D7:D18)</f>
        <v>423180.72</v>
      </c>
      <c r="E19" s="31">
        <f>SUM(E7:E18)</f>
        <v>20272</v>
      </c>
      <c r="F19" s="31">
        <f>IF(D19=0,0,B19/D19)</f>
        <v>308.61709229097204</v>
      </c>
      <c r="G19" s="31">
        <f>IF(E19=0,0,C19/E19)</f>
        <v>232.22760457774271</v>
      </c>
      <c r="H19" s="31">
        <f>IF(D19+E19=0,0,(B19+C19)/(D19+E19))</f>
        <v>305.12502284347249</v>
      </c>
      <c r="I19" s="31">
        <f>SUM(I7:I18)</f>
        <v>111884967.66</v>
      </c>
      <c r="J19" s="31">
        <f>SUM(J7:J18)</f>
        <v>1589833.85</v>
      </c>
      <c r="K19" s="32">
        <v>295.77</v>
      </c>
      <c r="L19" s="63">
        <f>IF(I19=0,0,(B19-I19)/I19)</f>
        <v>0.16727748196589143</v>
      </c>
      <c r="M19" s="64">
        <f>IF(K19=0,0,(H19-K19)/K19)</f>
        <v>3.1629383789676141E-2</v>
      </c>
    </row>
    <row r="22" spans="1:13" ht="20.25" x14ac:dyDescent="0.3">
      <c r="A22" s="91" t="str">
        <f>"MÅLESTATISTIKK FOR BETONGFAGENE - 2. HALVÅR "&amp;FORS!$A$14</f>
        <v>MÅLESTATISTIKK FOR BETONGFAGENE - 2. HALVÅR 2019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16.5" thickBot="1" x14ac:dyDescent="0.3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x14ac:dyDescent="0.25">
      <c r="A24" s="44"/>
      <c r="B24" s="45" t="s">
        <v>4</v>
      </c>
      <c r="C24" s="46"/>
      <c r="D24" s="45" t="s">
        <v>5</v>
      </c>
      <c r="E24" s="46"/>
      <c r="F24" s="45" t="str">
        <f>"Fortjeneste 2. halvår  "&amp;FORS!$A$14-0</f>
        <v>Fortjeneste 2. halvår  2019</v>
      </c>
      <c r="G24" s="47"/>
      <c r="H24" s="46"/>
      <c r="I24" s="45" t="str">
        <f>" 2. halvår  "&amp;FORS!$A$14-1</f>
        <v xml:space="preserve"> 2. halvår  2018</v>
      </c>
      <c r="J24" s="47"/>
      <c r="K24" s="46"/>
      <c r="L24" s="45" t="s">
        <v>23</v>
      </c>
      <c r="M24" s="48"/>
    </row>
    <row r="25" spans="1:13" x14ac:dyDescent="0.25">
      <c r="A25" s="49"/>
      <c r="B25" s="50" t="s">
        <v>6</v>
      </c>
      <c r="C25" s="50" t="s">
        <v>6</v>
      </c>
      <c r="D25" s="50" t="s">
        <v>6</v>
      </c>
      <c r="E25" s="50" t="s">
        <v>6</v>
      </c>
      <c r="F25" s="50" t="s">
        <v>6</v>
      </c>
      <c r="G25" s="50" t="s">
        <v>6</v>
      </c>
      <c r="H25" s="51" t="s">
        <v>27</v>
      </c>
      <c r="I25" s="50" t="s">
        <v>6</v>
      </c>
      <c r="J25" s="50" t="s">
        <v>6</v>
      </c>
      <c r="K25" s="51" t="s">
        <v>25</v>
      </c>
      <c r="L25" s="50" t="s">
        <v>6</v>
      </c>
      <c r="M25" s="52" t="s">
        <v>25</v>
      </c>
    </row>
    <row r="26" spans="1:13" x14ac:dyDescent="0.25">
      <c r="A26" s="53"/>
      <c r="B26" s="54" t="s">
        <v>24</v>
      </c>
      <c r="C26" s="54" t="s">
        <v>26</v>
      </c>
      <c r="D26" s="54" t="s">
        <v>24</v>
      </c>
      <c r="E26" s="54" t="s">
        <v>26</v>
      </c>
      <c r="F26" s="54" t="s">
        <v>24</v>
      </c>
      <c r="G26" s="54" t="s">
        <v>26</v>
      </c>
      <c r="H26" s="55" t="s">
        <v>28</v>
      </c>
      <c r="I26" s="54" t="s">
        <v>24</v>
      </c>
      <c r="J26" s="54" t="s">
        <v>26</v>
      </c>
      <c r="K26" s="55" t="s">
        <v>22</v>
      </c>
      <c r="L26" s="54" t="s">
        <v>24</v>
      </c>
      <c r="M26" s="56" t="s">
        <v>22</v>
      </c>
    </row>
    <row r="27" spans="1:13" x14ac:dyDescent="0.25">
      <c r="A27" s="57" t="s">
        <v>20</v>
      </c>
      <c r="B27" s="19">
        <v>2192463</v>
      </c>
      <c r="C27" s="17">
        <v>277034</v>
      </c>
      <c r="D27" s="19">
        <v>7403</v>
      </c>
      <c r="E27" s="17">
        <v>1369</v>
      </c>
      <c r="F27" s="59">
        <f t="shared" ref="F27:F38" si="5">IF(D27=0,0,B27/D27)</f>
        <v>296.15871943806565</v>
      </c>
      <c r="G27" s="59">
        <f t="shared" ref="G27:G38" si="6">IF(E27=0,0,C27/E27)</f>
        <v>202.36230825420014</v>
      </c>
      <c r="H27" s="59">
        <f>IF(D27+E27=0,0,(B27+C27)/(D27+E27))</f>
        <v>281.5204058367533</v>
      </c>
      <c r="I27" s="17">
        <v>9653053</v>
      </c>
      <c r="J27" s="17"/>
      <c r="K27" s="17">
        <v>302.99</v>
      </c>
      <c r="L27" s="60">
        <f>IF(I27=0,0,(B27-I27)/I27)</f>
        <v>-0.77287361832572554</v>
      </c>
      <c r="M27" s="61">
        <f>IF(K27=0,0,(H27-K27)/K27)</f>
        <v>-7.0859084997018748E-2</v>
      </c>
    </row>
    <row r="28" spans="1:13" x14ac:dyDescent="0.25">
      <c r="A28" s="57" t="s">
        <v>7</v>
      </c>
      <c r="B28" s="17">
        <v>15609510.619999999</v>
      </c>
      <c r="C28" s="17"/>
      <c r="D28" s="19">
        <v>52686.84</v>
      </c>
      <c r="E28" s="17"/>
      <c r="F28" s="59">
        <f t="shared" si="5"/>
        <v>296.26963051874054</v>
      </c>
      <c r="G28" s="59">
        <f t="shared" si="6"/>
        <v>0</v>
      </c>
      <c r="H28" s="59">
        <f t="shared" ref="H28:H38" si="7">IF(D28+E28=0,0,(B28+C28)/(D28+E28))</f>
        <v>296.26963051874054</v>
      </c>
      <c r="I28" s="19">
        <v>9035806.1500000004</v>
      </c>
      <c r="J28" s="17"/>
      <c r="K28" s="17">
        <v>296.10000000000002</v>
      </c>
      <c r="L28" s="60">
        <f t="shared" ref="L28:L38" si="8">IF(I28=0,0,(B28-I28)/I28)</f>
        <v>0.72751720885468518</v>
      </c>
      <c r="M28" s="61">
        <f t="shared" ref="M28:M38" si="9">IF(K28=0,0,(H28-K28)/K28)</f>
        <v>5.7288253542897224E-4</v>
      </c>
    </row>
    <row r="29" spans="1:13" x14ac:dyDescent="0.25">
      <c r="A29" s="57" t="s">
        <v>21</v>
      </c>
      <c r="B29" s="17"/>
      <c r="C29" s="17"/>
      <c r="D29" s="17"/>
      <c r="E29" s="17"/>
      <c r="F29" s="59">
        <f t="shared" si="5"/>
        <v>0</v>
      </c>
      <c r="G29" s="59">
        <f t="shared" si="6"/>
        <v>0</v>
      </c>
      <c r="H29" s="59">
        <f t="shared" si="7"/>
        <v>0</v>
      </c>
      <c r="I29" s="17"/>
      <c r="J29" s="17"/>
      <c r="K29" s="17"/>
      <c r="L29" s="60">
        <f t="shared" si="8"/>
        <v>0</v>
      </c>
      <c r="M29" s="61">
        <f t="shared" si="9"/>
        <v>0</v>
      </c>
    </row>
    <row r="30" spans="1:13" x14ac:dyDescent="0.25">
      <c r="A30" s="57" t="s">
        <v>8</v>
      </c>
      <c r="B30" s="19">
        <v>15659939</v>
      </c>
      <c r="C30" s="17"/>
      <c r="D30" s="19">
        <v>57507.16</v>
      </c>
      <c r="E30" s="17"/>
      <c r="F30" s="59">
        <f t="shared" si="5"/>
        <v>272.31285634693137</v>
      </c>
      <c r="G30" s="59">
        <f t="shared" si="6"/>
        <v>0</v>
      </c>
      <c r="H30" s="59">
        <f t="shared" si="7"/>
        <v>272.31285634693137</v>
      </c>
      <c r="I30" s="17">
        <v>10638372</v>
      </c>
      <c r="J30" s="17"/>
      <c r="K30" s="17">
        <v>274.95</v>
      </c>
      <c r="L30" s="60">
        <f t="shared" si="8"/>
        <v>0.47202400893670571</v>
      </c>
      <c r="M30" s="61">
        <f t="shared" si="9"/>
        <v>-9.5913571670071633E-3</v>
      </c>
    </row>
    <row r="31" spans="1:13" x14ac:dyDescent="0.25">
      <c r="A31" s="57" t="s">
        <v>9</v>
      </c>
      <c r="B31" s="17">
        <v>341197</v>
      </c>
      <c r="C31" s="17">
        <v>321430</v>
      </c>
      <c r="D31" s="17">
        <v>967.9</v>
      </c>
      <c r="E31" s="17">
        <v>1556.17</v>
      </c>
      <c r="F31" s="59">
        <f t="shared" si="5"/>
        <v>352.51265626614321</v>
      </c>
      <c r="G31" s="59">
        <f t="shared" si="6"/>
        <v>206.55198339513035</v>
      </c>
      <c r="H31" s="59">
        <f t="shared" si="7"/>
        <v>262.52322637644755</v>
      </c>
      <c r="I31" s="17">
        <v>1618889</v>
      </c>
      <c r="J31" s="17"/>
      <c r="K31" s="17">
        <v>278.61</v>
      </c>
      <c r="L31" s="60">
        <f t="shared" si="8"/>
        <v>-0.78924002819217376</v>
      </c>
      <c r="M31" s="61">
        <f t="shared" si="9"/>
        <v>-5.7739397808953229E-2</v>
      </c>
    </row>
    <row r="32" spans="1:13" x14ac:dyDescent="0.25">
      <c r="A32" s="57" t="s">
        <v>11</v>
      </c>
      <c r="B32" s="17">
        <v>8190668.9800000004</v>
      </c>
      <c r="C32" s="17"/>
      <c r="D32" s="19">
        <v>25197.09</v>
      </c>
      <c r="E32" s="17"/>
      <c r="F32" s="59">
        <f t="shared" si="5"/>
        <v>325.06408398747635</v>
      </c>
      <c r="G32" s="59">
        <f t="shared" si="6"/>
        <v>0</v>
      </c>
      <c r="H32" s="59">
        <f t="shared" si="7"/>
        <v>325.06408398747635</v>
      </c>
      <c r="I32" s="19">
        <v>11820104.98</v>
      </c>
      <c r="J32" s="17"/>
      <c r="K32" s="17">
        <v>315.24</v>
      </c>
      <c r="L32" s="60">
        <f t="shared" si="8"/>
        <v>-0.30705615611207537</v>
      </c>
      <c r="M32" s="61">
        <f t="shared" si="9"/>
        <v>3.1163824348040672E-2</v>
      </c>
    </row>
    <row r="33" spans="1:13" x14ac:dyDescent="0.25">
      <c r="A33" s="57" t="s">
        <v>12</v>
      </c>
      <c r="B33" s="17"/>
      <c r="C33" s="17"/>
      <c r="D33" s="17"/>
      <c r="E33" s="17"/>
      <c r="F33" s="59">
        <f t="shared" si="5"/>
        <v>0</v>
      </c>
      <c r="G33" s="59">
        <f t="shared" si="6"/>
        <v>0</v>
      </c>
      <c r="H33" s="59">
        <f t="shared" si="7"/>
        <v>0</v>
      </c>
      <c r="I33" s="17"/>
      <c r="J33" s="17"/>
      <c r="K33" s="17">
        <v>0</v>
      </c>
      <c r="L33" s="60">
        <f t="shared" si="8"/>
        <v>0</v>
      </c>
      <c r="M33" s="61">
        <f t="shared" si="9"/>
        <v>0</v>
      </c>
    </row>
    <row r="34" spans="1:13" x14ac:dyDescent="0.25">
      <c r="A34" s="57" t="s">
        <v>13</v>
      </c>
      <c r="B34" s="17">
        <v>4294393</v>
      </c>
      <c r="C34" s="17"/>
      <c r="D34" s="17">
        <v>12141</v>
      </c>
      <c r="E34" s="17"/>
      <c r="F34" s="59">
        <f t="shared" si="5"/>
        <v>353.70999093979077</v>
      </c>
      <c r="G34" s="59">
        <f t="shared" si="6"/>
        <v>0</v>
      </c>
      <c r="H34" s="59">
        <f t="shared" si="7"/>
        <v>353.70999093979077</v>
      </c>
      <c r="I34" s="17">
        <v>3294600</v>
      </c>
      <c r="J34" s="17"/>
      <c r="K34" s="17">
        <v>305.06</v>
      </c>
      <c r="L34" s="60">
        <f t="shared" si="8"/>
        <v>0.3034641534632429</v>
      </c>
      <c r="M34" s="61">
        <f t="shared" si="9"/>
        <v>0.15947679453153729</v>
      </c>
    </row>
    <row r="35" spans="1:13" x14ac:dyDescent="0.25">
      <c r="A35" s="57" t="s">
        <v>14</v>
      </c>
      <c r="B35" s="17">
        <v>33527468.25</v>
      </c>
      <c r="C35" s="17">
        <v>54669.59</v>
      </c>
      <c r="D35" s="17">
        <v>101139.16</v>
      </c>
      <c r="E35" s="17">
        <v>270.60000000000002</v>
      </c>
      <c r="F35" s="59">
        <f t="shared" si="5"/>
        <v>331.49838549183124</v>
      </c>
      <c r="G35" s="59">
        <f t="shared" si="6"/>
        <v>202.03100517368807</v>
      </c>
      <c r="H35" s="59">
        <f t="shared" si="7"/>
        <v>331.15291703678224</v>
      </c>
      <c r="I35" s="17">
        <v>27503699.530000001</v>
      </c>
      <c r="J35" s="17">
        <v>1557442.55</v>
      </c>
      <c r="K35" s="17">
        <v>311.26</v>
      </c>
      <c r="L35" s="60">
        <f t="shared" si="8"/>
        <v>0.2190166713183257</v>
      </c>
      <c r="M35" s="61">
        <f t="shared" si="9"/>
        <v>6.3910933100244982E-2</v>
      </c>
    </row>
    <row r="36" spans="1:13" x14ac:dyDescent="0.25">
      <c r="A36" s="57" t="s">
        <v>15</v>
      </c>
      <c r="B36" s="19"/>
      <c r="C36" s="17"/>
      <c r="D36" s="19"/>
      <c r="E36" s="17"/>
      <c r="F36" s="59">
        <f t="shared" si="5"/>
        <v>0</v>
      </c>
      <c r="G36" s="59">
        <f t="shared" si="6"/>
        <v>0</v>
      </c>
      <c r="H36" s="59">
        <f t="shared" si="7"/>
        <v>0</v>
      </c>
      <c r="I36" s="17"/>
      <c r="J36" s="17"/>
      <c r="K36" s="17"/>
      <c r="L36" s="60">
        <f t="shared" si="8"/>
        <v>0</v>
      </c>
      <c r="M36" s="61">
        <f t="shared" si="9"/>
        <v>0</v>
      </c>
    </row>
    <row r="37" spans="1:13" x14ac:dyDescent="0.25">
      <c r="A37" s="57" t="s">
        <v>16</v>
      </c>
      <c r="B37" s="17">
        <v>4660926</v>
      </c>
      <c r="C37" s="17">
        <v>0</v>
      </c>
      <c r="D37" s="17">
        <v>16027</v>
      </c>
      <c r="E37" s="17"/>
      <c r="F37" s="59">
        <f t="shared" si="5"/>
        <v>290.81712110813004</v>
      </c>
      <c r="G37" s="59">
        <f t="shared" si="6"/>
        <v>0</v>
      </c>
      <c r="H37" s="59">
        <f t="shared" si="7"/>
        <v>290.81712110813004</v>
      </c>
      <c r="I37" s="17">
        <v>3387088</v>
      </c>
      <c r="J37" s="17"/>
      <c r="K37" s="17">
        <v>294.18</v>
      </c>
      <c r="L37" s="60">
        <f t="shared" si="8"/>
        <v>0.37608647900497416</v>
      </c>
      <c r="M37" s="61">
        <f t="shared" si="9"/>
        <v>-1.1431364783023892E-2</v>
      </c>
    </row>
    <row r="38" spans="1:13" x14ac:dyDescent="0.25">
      <c r="A38" s="57" t="s">
        <v>17</v>
      </c>
      <c r="B38" s="19">
        <v>25726128</v>
      </c>
      <c r="C38" s="19"/>
      <c r="D38" s="19">
        <v>71761</v>
      </c>
      <c r="E38" s="17"/>
      <c r="F38" s="59">
        <f t="shared" si="5"/>
        <v>358.49734535471913</v>
      </c>
      <c r="G38" s="59">
        <f t="shared" si="6"/>
        <v>0</v>
      </c>
      <c r="H38" s="59">
        <f t="shared" si="7"/>
        <v>358.49734535471913</v>
      </c>
      <c r="I38" s="17">
        <v>18436516</v>
      </c>
      <c r="J38" s="17"/>
      <c r="K38" s="17">
        <v>342.86</v>
      </c>
      <c r="L38" s="60">
        <f t="shared" si="8"/>
        <v>0.39538988819796539</v>
      </c>
      <c r="M38" s="61">
        <f t="shared" si="9"/>
        <v>4.5608543880065085E-2</v>
      </c>
    </row>
    <row r="39" spans="1:13" s="65" customFormat="1" ht="16.5" thickBot="1" x14ac:dyDescent="0.3">
      <c r="A39" s="62" t="s">
        <v>18</v>
      </c>
      <c r="B39" s="66">
        <f>SUM(B27:B38)</f>
        <v>110202693.84999999</v>
      </c>
      <c r="C39" s="66">
        <f>SUM(C27:C38)</f>
        <v>653133.59</v>
      </c>
      <c r="D39" s="66">
        <f>SUM(D27:D38)</f>
        <v>344830.15</v>
      </c>
      <c r="E39" s="66">
        <f>SUM(E27:E38)</f>
        <v>3195.77</v>
      </c>
      <c r="F39" s="66">
        <f>IF(D39=0,0,B39/D39)</f>
        <v>319.58543604728294</v>
      </c>
      <c r="G39" s="66">
        <f>IF(E39=0,0,C39/E39)</f>
        <v>204.37440429067172</v>
      </c>
      <c r="H39" s="66">
        <f>IF(D39+E39=0,0,(B39+C39)/(D39+E39))</f>
        <v>318.5275034687071</v>
      </c>
      <c r="I39" s="66">
        <f>SUM(I27:I38)</f>
        <v>95388128.659999996</v>
      </c>
      <c r="J39" s="66">
        <f>SUM(J27:J38)</f>
        <v>1557442.55</v>
      </c>
      <c r="K39" s="73">
        <v>308.92</v>
      </c>
      <c r="L39" s="67">
        <f t="shared" ref="L39" si="10">IF(I39=0,0,(B39-I39)/I39)</f>
        <v>0.15530826946825646</v>
      </c>
      <c r="M39" s="68">
        <f t="shared" ref="M39" si="11">IF(K39=0,0,(H39-K39)/K39)</f>
        <v>3.1100296091891362E-2</v>
      </c>
    </row>
    <row r="40" spans="1:13" x14ac:dyDescent="0.25">
      <c r="J40" s="69"/>
    </row>
    <row r="42" spans="1:13" ht="20.25" x14ac:dyDescent="0.3">
      <c r="A42" s="91" t="str">
        <f>"MÅLESTATISTIKK FOR BETONGFAGENE - GJENNOMSNITT HELE ÅRET  "&amp;FORS!$A$14</f>
        <v>MÅLESTATISTIKK FOR BETONGFAGENE - GJENNOMSNITT HELE ÅRET  2019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</row>
    <row r="43" spans="1:13" ht="16.5" thickBot="1" x14ac:dyDescent="0.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 x14ac:dyDescent="0.25">
      <c r="A44" s="44"/>
      <c r="B44" s="45" t="s">
        <v>4</v>
      </c>
      <c r="C44" s="46"/>
      <c r="D44" s="45" t="s">
        <v>5</v>
      </c>
      <c r="E44" s="46"/>
      <c r="F44" s="45" t="str">
        <f>"Fortjeneste hele  "&amp;FORS!$A$14-0</f>
        <v>Fortjeneste hele  2019</v>
      </c>
      <c r="G44" s="47"/>
      <c r="H44" s="46"/>
      <c r="I44" s="45" t="str">
        <f>" Hele året  "&amp;FORS!$A$14-1</f>
        <v xml:space="preserve"> Hele året  2018</v>
      </c>
      <c r="J44" s="47"/>
      <c r="K44" s="46"/>
      <c r="L44" s="45" t="s">
        <v>23</v>
      </c>
      <c r="M44" s="48"/>
    </row>
    <row r="45" spans="1:13" x14ac:dyDescent="0.25">
      <c r="A45" s="49"/>
      <c r="B45" s="50" t="s">
        <v>6</v>
      </c>
      <c r="C45" s="50" t="s">
        <v>6</v>
      </c>
      <c r="D45" s="50" t="s">
        <v>6</v>
      </c>
      <c r="E45" s="50" t="s">
        <v>6</v>
      </c>
      <c r="F45" s="50" t="s">
        <v>6</v>
      </c>
      <c r="G45" s="50" t="s">
        <v>6</v>
      </c>
      <c r="H45" s="51" t="s">
        <v>27</v>
      </c>
      <c r="I45" s="50" t="s">
        <v>6</v>
      </c>
      <c r="J45" s="50" t="s">
        <v>6</v>
      </c>
      <c r="K45" s="51" t="s">
        <v>25</v>
      </c>
      <c r="L45" s="50" t="s">
        <v>6</v>
      </c>
      <c r="M45" s="52" t="s">
        <v>25</v>
      </c>
    </row>
    <row r="46" spans="1:13" x14ac:dyDescent="0.25">
      <c r="A46" s="53"/>
      <c r="B46" s="70" t="s">
        <v>24</v>
      </c>
      <c r="C46" s="70" t="s">
        <v>26</v>
      </c>
      <c r="D46" s="70" t="s">
        <v>24</v>
      </c>
      <c r="E46" s="70" t="s">
        <v>26</v>
      </c>
      <c r="F46" s="70" t="s">
        <v>24</v>
      </c>
      <c r="G46" s="70" t="s">
        <v>26</v>
      </c>
      <c r="H46" s="71" t="s">
        <v>28</v>
      </c>
      <c r="I46" s="70" t="s">
        <v>24</v>
      </c>
      <c r="J46" s="70" t="s">
        <v>26</v>
      </c>
      <c r="K46" s="71" t="s">
        <v>22</v>
      </c>
      <c r="L46" s="70" t="s">
        <v>24</v>
      </c>
      <c r="M46" s="72" t="s">
        <v>22</v>
      </c>
    </row>
    <row r="47" spans="1:13" x14ac:dyDescent="0.25">
      <c r="A47" s="57" t="s">
        <v>20</v>
      </c>
      <c r="B47" s="59">
        <f>SUMIFS(B$7:B$19,$A$7:$A$19,$A47)+SUMIFS(B$27:B$39,$A$27:$A$39,$A47)</f>
        <v>5528758</v>
      </c>
      <c r="C47" s="59">
        <f t="shared" ref="C47:E58" si="12">SUMIFS(C$7:C$19,$A$7:$A$19,$A47)+SUMIFS(C$27:C$39,$A$27:$A$39,$A47)</f>
        <v>277034</v>
      </c>
      <c r="D47" s="59">
        <f t="shared" si="12"/>
        <v>18510</v>
      </c>
      <c r="E47" s="59">
        <f t="shared" si="12"/>
        <v>1369</v>
      </c>
      <c r="F47" s="59">
        <f>IF(D47=0,0,B47/D47)</f>
        <v>298.69032955159372</v>
      </c>
      <c r="G47" s="59">
        <f>IF(E47=0,0,C27/E47)</f>
        <v>202.36230825420014</v>
      </c>
      <c r="H47" s="59">
        <f>IF(D47+E47=0,0,(B47+C47)/(D47+E47))</f>
        <v>292.05654207958145</v>
      </c>
      <c r="I47" s="59">
        <f>SUMIFS(I$7:I$19,$A$7:$A$19,$A47)+SUMIFS(I$27:I$39,$A$27:$A$39,$A47)</f>
        <v>12939937</v>
      </c>
      <c r="J47" s="59">
        <f>SUMIFS(J$7:J$19,$A$7:$A$19,$A47)+SUMIFS(J$27:J$39,$A$27:$A$39,$A47)</f>
        <v>0</v>
      </c>
      <c r="K47" s="17">
        <v>304.8</v>
      </c>
      <c r="L47" s="60">
        <f>IF(I47=0,0,(B47-I47)/I47)</f>
        <v>-0.57273686881164876</v>
      </c>
      <c r="M47" s="61">
        <f>IF(K47=0,0,(H47-K47)/K47)</f>
        <v>-4.1809245145730194E-2</v>
      </c>
    </row>
    <row r="48" spans="1:13" x14ac:dyDescent="0.25">
      <c r="A48" s="57" t="s">
        <v>7</v>
      </c>
      <c r="B48" s="59">
        <f t="shared" ref="B48:B58" si="13">SUMIFS($B$7:$B$19,$A$7:$A$19,A48)+SUMIFS($B$27:$B$39,$A$27:$A$39,A48)</f>
        <v>36699856.32</v>
      </c>
      <c r="C48" s="59">
        <f t="shared" si="12"/>
        <v>0</v>
      </c>
      <c r="D48" s="59">
        <f t="shared" si="12"/>
        <v>129539.17</v>
      </c>
      <c r="E48" s="59">
        <f t="shared" si="12"/>
        <v>0</v>
      </c>
      <c r="F48" s="59">
        <f t="shared" ref="F48:F58" si="14">IF(D48=0,0,B48/D48)</f>
        <v>283.31088056222688</v>
      </c>
      <c r="G48" s="59">
        <f t="shared" ref="G48:G58" si="15">IF(E48=0,0,C48/E48)</f>
        <v>0</v>
      </c>
      <c r="H48" s="59">
        <f t="shared" ref="H48:H58" si="16">IF(D48+E48=0,0,(B48+C48)/(D48+E48))</f>
        <v>283.31088056222688</v>
      </c>
      <c r="I48" s="59">
        <f t="shared" ref="I48:J58" si="17">SUMIFS(I$7:I$19,$A$7:$A$19,$A48)+SUMIFS(I$27:I$39,$A$27:$A$39,$A48)</f>
        <v>21692369.149999999</v>
      </c>
      <c r="J48" s="59">
        <f t="shared" si="17"/>
        <v>0</v>
      </c>
      <c r="K48" s="17">
        <v>291.63</v>
      </c>
      <c r="L48" s="60">
        <f t="shared" ref="L48:L58" si="18">IF(I48=0,0,(B48-I48)/I48)</f>
        <v>0.69183255485950468</v>
      </c>
      <c r="M48" s="61">
        <f t="shared" ref="M48:M58" si="19">IF(K48=0,0,(H48-K48)/K48)</f>
        <v>-2.8526281376309401E-2</v>
      </c>
    </row>
    <row r="49" spans="1:13" x14ac:dyDescent="0.25">
      <c r="A49" s="57" t="s">
        <v>21</v>
      </c>
      <c r="B49" s="59">
        <f t="shared" si="13"/>
        <v>0</v>
      </c>
      <c r="C49" s="59">
        <f t="shared" si="12"/>
        <v>0</v>
      </c>
      <c r="D49" s="59">
        <f t="shared" si="12"/>
        <v>0</v>
      </c>
      <c r="E49" s="59">
        <f t="shared" si="12"/>
        <v>0</v>
      </c>
      <c r="F49" s="59">
        <f t="shared" si="14"/>
        <v>0</v>
      </c>
      <c r="G49" s="59">
        <f t="shared" si="15"/>
        <v>0</v>
      </c>
      <c r="H49" s="59">
        <f t="shared" si="16"/>
        <v>0</v>
      </c>
      <c r="I49" s="59">
        <f t="shared" si="17"/>
        <v>0</v>
      </c>
      <c r="J49" s="59">
        <f t="shared" si="17"/>
        <v>0</v>
      </c>
      <c r="K49" s="17"/>
      <c r="L49" s="60">
        <f t="shared" si="18"/>
        <v>0</v>
      </c>
      <c r="M49" s="61">
        <f t="shared" si="19"/>
        <v>0</v>
      </c>
    </row>
    <row r="50" spans="1:13" x14ac:dyDescent="0.25">
      <c r="A50" s="57" t="s">
        <v>8</v>
      </c>
      <c r="B50" s="59">
        <f t="shared" si="13"/>
        <v>28352949</v>
      </c>
      <c r="C50" s="59">
        <f t="shared" si="12"/>
        <v>0</v>
      </c>
      <c r="D50" s="59">
        <f t="shared" si="12"/>
        <v>103683.48000000001</v>
      </c>
      <c r="E50" s="59">
        <f t="shared" si="12"/>
        <v>0</v>
      </c>
      <c r="F50" s="59">
        <f t="shared" si="14"/>
        <v>273.45676476136794</v>
      </c>
      <c r="G50" s="59">
        <f t="shared" si="15"/>
        <v>0</v>
      </c>
      <c r="H50" s="59">
        <f t="shared" si="16"/>
        <v>273.45676476136794</v>
      </c>
      <c r="I50" s="59">
        <f t="shared" si="17"/>
        <v>16925478</v>
      </c>
      <c r="J50" s="59">
        <f t="shared" si="17"/>
        <v>0</v>
      </c>
      <c r="K50" s="17">
        <v>270.44</v>
      </c>
      <c r="L50" s="60">
        <f t="shared" si="18"/>
        <v>0.67516385652446564</v>
      </c>
      <c r="M50" s="61">
        <f t="shared" si="19"/>
        <v>1.1155024261824943E-2</v>
      </c>
    </row>
    <row r="51" spans="1:13" x14ac:dyDescent="0.25">
      <c r="A51" s="57" t="s">
        <v>9</v>
      </c>
      <c r="B51" s="59">
        <f t="shared" si="13"/>
        <v>5696367</v>
      </c>
      <c r="C51" s="59">
        <f t="shared" si="12"/>
        <v>321430</v>
      </c>
      <c r="D51" s="59">
        <f t="shared" si="12"/>
        <v>17656.620000000003</v>
      </c>
      <c r="E51" s="59">
        <f t="shared" si="12"/>
        <v>1556.17</v>
      </c>
      <c r="F51" s="59">
        <f t="shared" si="14"/>
        <v>322.61933484438129</v>
      </c>
      <c r="G51" s="59">
        <f t="shared" si="15"/>
        <v>206.55198339513035</v>
      </c>
      <c r="H51" s="59">
        <f t="shared" si="16"/>
        <v>313.21827803249812</v>
      </c>
      <c r="I51" s="59">
        <f t="shared" si="17"/>
        <v>11667960.33</v>
      </c>
      <c r="J51" s="59">
        <f t="shared" si="17"/>
        <v>0</v>
      </c>
      <c r="K51" s="17">
        <v>289.02</v>
      </c>
      <c r="L51" s="60">
        <f t="shared" si="18"/>
        <v>-0.51179410634832012</v>
      </c>
      <c r="M51" s="61">
        <f t="shared" si="19"/>
        <v>8.3725271719943734E-2</v>
      </c>
    </row>
    <row r="52" spans="1:13" x14ac:dyDescent="0.25">
      <c r="A52" s="57" t="s">
        <v>11</v>
      </c>
      <c r="B52" s="59">
        <f t="shared" si="13"/>
        <v>20300211.170000002</v>
      </c>
      <c r="C52" s="59">
        <f t="shared" si="12"/>
        <v>0</v>
      </c>
      <c r="D52" s="58">
        <f t="shared" si="12"/>
        <v>63119.61</v>
      </c>
      <c r="E52" s="59">
        <f t="shared" si="12"/>
        <v>0</v>
      </c>
      <c r="F52" s="59">
        <f>IF(D52=0,0,B52/D52)</f>
        <v>321.61496514316235</v>
      </c>
      <c r="G52" s="59">
        <f t="shared" si="15"/>
        <v>0</v>
      </c>
      <c r="H52" s="59">
        <f>IF(D52+E52=0,0,(B52+C52)/(D52+E52))</f>
        <v>321.61496514316235</v>
      </c>
      <c r="I52" s="59">
        <f t="shared" si="17"/>
        <v>26581635.02</v>
      </c>
      <c r="J52" s="59">
        <f t="shared" si="17"/>
        <v>0</v>
      </c>
      <c r="K52" s="17">
        <v>318.69</v>
      </c>
      <c r="L52" s="60">
        <f t="shared" si="18"/>
        <v>-0.23630690306573918</v>
      </c>
      <c r="M52" s="61">
        <f t="shared" si="19"/>
        <v>9.1780888737091008E-3</v>
      </c>
    </row>
    <row r="53" spans="1:13" x14ac:dyDescent="0.25">
      <c r="A53" s="57" t="s">
        <v>12</v>
      </c>
      <c r="B53" s="59">
        <f t="shared" si="13"/>
        <v>0</v>
      </c>
      <c r="C53" s="59">
        <f t="shared" si="12"/>
        <v>0</v>
      </c>
      <c r="D53" s="59">
        <f t="shared" si="12"/>
        <v>0</v>
      </c>
      <c r="E53" s="59">
        <f t="shared" si="12"/>
        <v>0</v>
      </c>
      <c r="F53" s="59">
        <f t="shared" si="14"/>
        <v>0</v>
      </c>
      <c r="G53" s="59">
        <f t="shared" si="15"/>
        <v>0</v>
      </c>
      <c r="H53" s="59">
        <f t="shared" si="16"/>
        <v>0</v>
      </c>
      <c r="I53" s="59">
        <f t="shared" si="17"/>
        <v>0</v>
      </c>
      <c r="J53" s="59">
        <f t="shared" si="17"/>
        <v>0</v>
      </c>
      <c r="K53" s="17"/>
      <c r="L53" s="60">
        <f t="shared" si="18"/>
        <v>0</v>
      </c>
      <c r="M53" s="61">
        <f t="shared" si="19"/>
        <v>0</v>
      </c>
    </row>
    <row r="54" spans="1:13" x14ac:dyDescent="0.25">
      <c r="A54" s="57" t="s">
        <v>13</v>
      </c>
      <c r="B54" s="59">
        <f t="shared" si="13"/>
        <v>9113261</v>
      </c>
      <c r="C54" s="59">
        <f t="shared" si="12"/>
        <v>0</v>
      </c>
      <c r="D54" s="59">
        <f t="shared" si="12"/>
        <v>27062</v>
      </c>
      <c r="E54" s="59">
        <f t="shared" si="12"/>
        <v>0</v>
      </c>
      <c r="F54" s="59">
        <f t="shared" si="14"/>
        <v>336.75489616436329</v>
      </c>
      <c r="G54" s="59">
        <f t="shared" si="15"/>
        <v>0</v>
      </c>
      <c r="H54" s="59">
        <f t="shared" si="16"/>
        <v>336.75489616436329</v>
      </c>
      <c r="I54" s="59">
        <f t="shared" si="17"/>
        <v>10758197</v>
      </c>
      <c r="J54" s="59">
        <f t="shared" si="17"/>
        <v>0</v>
      </c>
      <c r="K54" s="17">
        <v>317.54000000000002</v>
      </c>
      <c r="L54" s="60">
        <f t="shared" si="18"/>
        <v>-0.15290071375342912</v>
      </c>
      <c r="M54" s="61">
        <f t="shared" si="19"/>
        <v>6.0511734472391721E-2</v>
      </c>
    </row>
    <row r="55" spans="1:13" x14ac:dyDescent="0.25">
      <c r="A55" s="57" t="s">
        <v>14</v>
      </c>
      <c r="B55" s="59">
        <f t="shared" si="13"/>
        <v>74929236.680000007</v>
      </c>
      <c r="C55" s="59">
        <f t="shared" si="12"/>
        <v>54669.59</v>
      </c>
      <c r="D55" s="59">
        <f t="shared" si="12"/>
        <v>222686.99</v>
      </c>
      <c r="E55" s="59">
        <f t="shared" si="12"/>
        <v>270.60000000000002</v>
      </c>
      <c r="F55" s="59">
        <f t="shared" si="14"/>
        <v>336.4778368058233</v>
      </c>
      <c r="G55" s="59">
        <f t="shared" si="15"/>
        <v>202.03100517368807</v>
      </c>
      <c r="H55" s="59">
        <f t="shared" si="16"/>
        <v>336.31466087339754</v>
      </c>
      <c r="I55" s="59">
        <f t="shared" si="17"/>
        <v>68365128.819999993</v>
      </c>
      <c r="J55" s="59">
        <f t="shared" si="17"/>
        <v>2374095.4</v>
      </c>
      <c r="K55" s="17">
        <v>299.82</v>
      </c>
      <c r="L55" s="60">
        <f t="shared" si="18"/>
        <v>9.6015439059330882E-2</v>
      </c>
      <c r="M55" s="61">
        <f t="shared" si="19"/>
        <v>0.1217219027196236</v>
      </c>
    </row>
    <row r="56" spans="1:13" x14ac:dyDescent="0.25">
      <c r="A56" s="57" t="s">
        <v>15</v>
      </c>
      <c r="B56" s="59">
        <f t="shared" si="13"/>
        <v>0</v>
      </c>
      <c r="C56" s="59">
        <f t="shared" si="12"/>
        <v>0</v>
      </c>
      <c r="D56" s="59">
        <f t="shared" si="12"/>
        <v>0</v>
      </c>
      <c r="E56" s="59">
        <f t="shared" si="12"/>
        <v>0</v>
      </c>
      <c r="F56" s="59">
        <f>IF(D56=0,0,B56/D56)</f>
        <v>0</v>
      </c>
      <c r="G56" s="59">
        <f t="shared" si="15"/>
        <v>0</v>
      </c>
      <c r="H56" s="59">
        <f t="shared" si="16"/>
        <v>0</v>
      </c>
      <c r="I56" s="59">
        <f t="shared" si="17"/>
        <v>0</v>
      </c>
      <c r="J56" s="59">
        <f t="shared" si="17"/>
        <v>0</v>
      </c>
      <c r="K56" s="17">
        <v>269.63</v>
      </c>
      <c r="L56" s="60">
        <f t="shared" si="18"/>
        <v>0</v>
      </c>
      <c r="M56" s="61">
        <f t="shared" si="19"/>
        <v>-1</v>
      </c>
    </row>
    <row r="57" spans="1:13" x14ac:dyDescent="0.25">
      <c r="A57" s="57" t="s">
        <v>16</v>
      </c>
      <c r="B57" s="59">
        <f t="shared" si="13"/>
        <v>10314073</v>
      </c>
      <c r="C57" s="59">
        <f t="shared" si="12"/>
        <v>4707718</v>
      </c>
      <c r="D57" s="59">
        <f t="shared" si="12"/>
        <v>35851</v>
      </c>
      <c r="E57" s="59">
        <f>SUMIFS(E$7:E$19,$A$7:$A$19,$A57)+SUMIFS(E$27:E$39,$A$27:$A$39,$A57)</f>
        <v>20272</v>
      </c>
      <c r="F57" s="59">
        <f>IF(D57=0,0,B57/D57)</f>
        <v>287.69275612953612</v>
      </c>
      <c r="G57" s="59">
        <f t="shared" si="15"/>
        <v>232.22760457774271</v>
      </c>
      <c r="H57" s="59">
        <f t="shared" si="16"/>
        <v>267.65837535413289</v>
      </c>
      <c r="I57" s="59">
        <f t="shared" si="17"/>
        <v>11245702</v>
      </c>
      <c r="J57" s="59">
        <f t="shared" si="17"/>
        <v>773181</v>
      </c>
      <c r="K57" s="17">
        <v>283.33</v>
      </c>
      <c r="L57" s="60">
        <f t="shared" si="18"/>
        <v>-8.2843116419055035E-2</v>
      </c>
      <c r="M57" s="61">
        <f t="shared" si="19"/>
        <v>-5.5312267129732466E-2</v>
      </c>
    </row>
    <row r="58" spans="1:13" x14ac:dyDescent="0.25">
      <c r="A58" s="57" t="s">
        <v>17</v>
      </c>
      <c r="B58" s="59">
        <f t="shared" si="13"/>
        <v>49868785</v>
      </c>
      <c r="C58" s="59">
        <f t="shared" si="12"/>
        <v>0</v>
      </c>
      <c r="D58" s="58">
        <f t="shared" si="12"/>
        <v>149902</v>
      </c>
      <c r="E58" s="59">
        <f t="shared" si="12"/>
        <v>0</v>
      </c>
      <c r="F58" s="59">
        <f t="shared" si="14"/>
        <v>332.6759149310883</v>
      </c>
      <c r="G58" s="59">
        <f t="shared" si="15"/>
        <v>0</v>
      </c>
      <c r="H58" s="59">
        <f t="shared" si="16"/>
        <v>332.6759149310883</v>
      </c>
      <c r="I58" s="59">
        <f t="shared" si="17"/>
        <v>27096689</v>
      </c>
      <c r="J58" s="59">
        <f t="shared" si="17"/>
        <v>0</v>
      </c>
      <c r="K58" s="17">
        <v>330.28</v>
      </c>
      <c r="L58" s="60">
        <f t="shared" si="18"/>
        <v>0.84040142321447464</v>
      </c>
      <c r="M58" s="61">
        <f t="shared" si="19"/>
        <v>7.2541932030045046E-3</v>
      </c>
    </row>
    <row r="59" spans="1:13" s="65" customFormat="1" ht="16.5" thickBot="1" x14ac:dyDescent="0.3">
      <c r="A59" s="62" t="s">
        <v>18</v>
      </c>
      <c r="B59" s="66">
        <f>SUM(B47:B58)</f>
        <v>240803497.17000002</v>
      </c>
      <c r="C59" s="66">
        <f>SUM(C47:C58)</f>
        <v>5360851.59</v>
      </c>
      <c r="D59" s="66">
        <f>SUM(D47:D58)</f>
        <v>768010.87</v>
      </c>
      <c r="E59" s="66">
        <f>SUM(E47:E58)</f>
        <v>23467.77</v>
      </c>
      <c r="F59" s="66">
        <f>IF(D59=0,0,B59/D59)</f>
        <v>313.54178251409388</v>
      </c>
      <c r="G59" s="66">
        <f>IF(E59=0,0,C59/E59)</f>
        <v>228.43463993383264</v>
      </c>
      <c r="H59" s="66">
        <f>IF(D59+E59=0,0,(B59+C59)/(D59+E59))</f>
        <v>311.01830967921006</v>
      </c>
      <c r="I59" s="66">
        <f>SUM(I47:I58)</f>
        <v>207273096.31999999</v>
      </c>
      <c r="J59" s="66">
        <f>SUM(J47:J58)</f>
        <v>3147276.4</v>
      </c>
      <c r="K59" s="73">
        <v>301.68</v>
      </c>
      <c r="L59" s="67">
        <f>IF(I59=0,0,(B59-I59)/I59)</f>
        <v>0.16176918975646451</v>
      </c>
      <c r="M59" s="68">
        <f>IF(K59=0,0,(H59-K59)/K59)</f>
        <v>3.0954354545246802E-2</v>
      </c>
    </row>
    <row r="62" spans="1:13" x14ac:dyDescent="0.25">
      <c r="I62" s="69"/>
    </row>
    <row r="64" spans="1:13" x14ac:dyDescent="0.25">
      <c r="I64" s="69"/>
    </row>
  </sheetData>
  <sheetProtection sheet="1" objects="1" scenarios="1"/>
  <mergeCells count="3">
    <mergeCell ref="A42:M42"/>
    <mergeCell ref="A22:M22"/>
    <mergeCell ref="A2:M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64"/>
  <sheetViews>
    <sheetView showZeros="0" topLeftCell="A40" zoomScale="80" zoomScaleNormal="80" workbookViewId="0">
      <selection activeCell="I48" sqref="I48"/>
    </sheetView>
  </sheetViews>
  <sheetFormatPr baseColWidth="10" defaultColWidth="9" defaultRowHeight="15.75" x14ac:dyDescent="0.25"/>
  <cols>
    <col min="1" max="1" width="20.625" style="42" customWidth="1"/>
    <col min="2" max="2" width="15.375" style="41" customWidth="1"/>
    <col min="3" max="3" width="13.375" style="41" bestFit="1" customWidth="1"/>
    <col min="4" max="4" width="12.25" style="41" customWidth="1"/>
    <col min="5" max="5" width="10.75" style="41" customWidth="1"/>
    <col min="6" max="8" width="10" style="41" customWidth="1"/>
    <col min="9" max="9" width="14.5" style="41" bestFit="1" customWidth="1"/>
    <col min="10" max="10" width="13.375" style="41" bestFit="1" customWidth="1"/>
    <col min="11" max="11" width="9.25" style="41" customWidth="1"/>
    <col min="12" max="13" width="10" style="41" customWidth="1"/>
    <col min="14" max="16384" width="9" style="41"/>
  </cols>
  <sheetData>
    <row r="2" spans="1:13" ht="20.25" x14ac:dyDescent="0.3">
      <c r="A2" s="91" t="str">
        <f>"MÅLESTATISTIKK FOR TØMRERE - 1. HALVÅR "&amp;FORS!$A$14</f>
        <v>MÅLESTATISTIKK FOR TØMRERE - 1. HALVÅR 2019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6.5" thickBo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44"/>
      <c r="B4" s="45" t="s">
        <v>4</v>
      </c>
      <c r="C4" s="46"/>
      <c r="D4" s="45" t="s">
        <v>5</v>
      </c>
      <c r="E4" s="46"/>
      <c r="F4" s="45" t="str">
        <f>"Fortjeneste 1. halvår  "&amp;FORS!$A$14-0</f>
        <v>Fortjeneste 1. halvår  2019</v>
      </c>
      <c r="G4" s="47"/>
      <c r="H4" s="46"/>
      <c r="I4" s="45" t="str">
        <f>" 1. halvår  "&amp;FORS!$A$14-1</f>
        <v xml:space="preserve"> 1. halvår  2018</v>
      </c>
      <c r="J4" s="47"/>
      <c r="K4" s="46"/>
      <c r="L4" s="45" t="s">
        <v>23</v>
      </c>
      <c r="M4" s="48"/>
    </row>
    <row r="5" spans="1:13" x14ac:dyDescent="0.25">
      <c r="A5" s="49"/>
      <c r="B5" s="50" t="s">
        <v>6</v>
      </c>
      <c r="C5" s="50" t="s">
        <v>6</v>
      </c>
      <c r="D5" s="50" t="s">
        <v>6</v>
      </c>
      <c r="E5" s="50" t="s">
        <v>6</v>
      </c>
      <c r="F5" s="50" t="s">
        <v>6</v>
      </c>
      <c r="G5" s="50" t="s">
        <v>6</v>
      </c>
      <c r="H5" s="51" t="s">
        <v>27</v>
      </c>
      <c r="I5" s="50" t="s">
        <v>6</v>
      </c>
      <c r="J5" s="50" t="s">
        <v>6</v>
      </c>
      <c r="K5" s="51" t="s">
        <v>25</v>
      </c>
      <c r="L5" s="50" t="s">
        <v>6</v>
      </c>
      <c r="M5" s="52" t="s">
        <v>25</v>
      </c>
    </row>
    <row r="6" spans="1:13" x14ac:dyDescent="0.25">
      <c r="A6" s="53"/>
      <c r="B6" s="54" t="s">
        <v>24</v>
      </c>
      <c r="C6" s="54" t="s">
        <v>26</v>
      </c>
      <c r="D6" s="54" t="s">
        <v>24</v>
      </c>
      <c r="E6" s="54" t="s">
        <v>26</v>
      </c>
      <c r="F6" s="54" t="s">
        <v>24</v>
      </c>
      <c r="G6" s="54" t="s">
        <v>26</v>
      </c>
      <c r="H6" s="55" t="s">
        <v>28</v>
      </c>
      <c r="I6" s="54" t="s">
        <v>24</v>
      </c>
      <c r="J6" s="54" t="s">
        <v>26</v>
      </c>
      <c r="K6" s="55" t="s">
        <v>22</v>
      </c>
      <c r="L6" s="54" t="s">
        <v>24</v>
      </c>
      <c r="M6" s="56" t="s">
        <v>22</v>
      </c>
    </row>
    <row r="7" spans="1:13" x14ac:dyDescent="0.25">
      <c r="A7" s="57" t="s">
        <v>20</v>
      </c>
      <c r="B7" s="19">
        <v>9438262</v>
      </c>
      <c r="C7" s="17"/>
      <c r="D7" s="19">
        <v>31700</v>
      </c>
      <c r="E7" s="19"/>
      <c r="F7" s="59">
        <f>IF(D7=0,0,B7/D7)</f>
        <v>297.73697160883279</v>
      </c>
      <c r="G7" s="59">
        <f>IF(E7=0,0,C7/E7)</f>
        <v>0</v>
      </c>
      <c r="H7" s="59">
        <f>IF(D7+E7=0,0,(B7+C7)/(D7+E7))</f>
        <v>297.73697160883279</v>
      </c>
      <c r="I7" s="17">
        <v>300361</v>
      </c>
      <c r="J7" s="17"/>
      <c r="K7" s="17">
        <v>305.87</v>
      </c>
      <c r="L7" s="60">
        <f>IF(I7=0,0,(B7-I7)/I7)</f>
        <v>30.423060916696908</v>
      </c>
      <c r="M7" s="61">
        <f>IF(K7=0,0,(H7-K7)/K7)</f>
        <v>-2.6589820483104636E-2</v>
      </c>
    </row>
    <row r="8" spans="1:13" x14ac:dyDescent="0.25">
      <c r="A8" s="57" t="s">
        <v>7</v>
      </c>
      <c r="B8" s="19">
        <v>2660016.2000000002</v>
      </c>
      <c r="C8" s="17"/>
      <c r="D8" s="19">
        <v>9660.41</v>
      </c>
      <c r="E8" s="17"/>
      <c r="F8" s="59">
        <f t="shared" ref="F8:G18" si="0">IF(D8=0,0,B8/D8)</f>
        <v>275.35230906348698</v>
      </c>
      <c r="G8" s="59">
        <f t="shared" si="0"/>
        <v>0</v>
      </c>
      <c r="H8" s="59">
        <f t="shared" ref="H8:H18" si="1">IF(D8+E8=0,0,(B8+C8)/(D8+E8))</f>
        <v>275.35230906348698</v>
      </c>
      <c r="I8" s="17">
        <v>5035505.84</v>
      </c>
      <c r="J8" s="17"/>
      <c r="K8" s="17">
        <v>268.77</v>
      </c>
      <c r="L8" s="60">
        <f t="shared" ref="L8:L18" si="2">IF(I8=0,0,(B8-I8)/I8)</f>
        <v>-0.47174796643667477</v>
      </c>
      <c r="M8" s="61">
        <f t="shared" ref="M8:M17" si="3">IF(K8=0,0,(H8-K8)/K8)</f>
        <v>2.4490490246258895E-2</v>
      </c>
    </row>
    <row r="9" spans="1:13" x14ac:dyDescent="0.25">
      <c r="A9" s="57" t="s">
        <v>21</v>
      </c>
      <c r="B9" s="17"/>
      <c r="C9" s="17"/>
      <c r="D9" s="17"/>
      <c r="E9" s="17"/>
      <c r="F9" s="59">
        <f t="shared" si="0"/>
        <v>0</v>
      </c>
      <c r="G9" s="59">
        <f t="shared" si="0"/>
        <v>0</v>
      </c>
      <c r="H9" s="59">
        <f t="shared" si="1"/>
        <v>0</v>
      </c>
      <c r="I9" s="17"/>
      <c r="J9" s="17"/>
      <c r="K9" s="17">
        <v>0</v>
      </c>
      <c r="L9" s="60">
        <f t="shared" si="2"/>
        <v>0</v>
      </c>
      <c r="M9" s="61">
        <f t="shared" si="3"/>
        <v>0</v>
      </c>
    </row>
    <row r="10" spans="1:13" x14ac:dyDescent="0.25">
      <c r="A10" s="57" t="s">
        <v>8</v>
      </c>
      <c r="B10" s="19"/>
      <c r="C10" s="17"/>
      <c r="D10" s="19"/>
      <c r="E10" s="17"/>
      <c r="F10" s="59">
        <f t="shared" si="0"/>
        <v>0</v>
      </c>
      <c r="G10" s="59">
        <f t="shared" si="0"/>
        <v>0</v>
      </c>
      <c r="H10" s="59">
        <f t="shared" si="1"/>
        <v>0</v>
      </c>
      <c r="I10" s="17"/>
      <c r="J10" s="17"/>
      <c r="K10" s="17"/>
      <c r="L10" s="60">
        <f t="shared" si="2"/>
        <v>0</v>
      </c>
      <c r="M10" s="61">
        <f t="shared" si="3"/>
        <v>0</v>
      </c>
    </row>
    <row r="11" spans="1:13" x14ac:dyDescent="0.25">
      <c r="A11" s="57" t="s">
        <v>9</v>
      </c>
      <c r="B11" s="17">
        <v>8030815.0499999998</v>
      </c>
      <c r="C11" s="17"/>
      <c r="D11" s="17">
        <v>28587.18</v>
      </c>
      <c r="E11" s="17"/>
      <c r="F11" s="59">
        <f t="shared" si="0"/>
        <v>280.92365353980352</v>
      </c>
      <c r="G11" s="59">
        <f t="shared" si="0"/>
        <v>0</v>
      </c>
      <c r="H11" s="59">
        <f t="shared" si="1"/>
        <v>280.92365353980352</v>
      </c>
      <c r="I11" s="17">
        <v>3562718.3</v>
      </c>
      <c r="J11" s="17"/>
      <c r="K11" s="17">
        <v>246.5</v>
      </c>
      <c r="L11" s="60">
        <f t="shared" si="2"/>
        <v>1.2541257471857936</v>
      </c>
      <c r="M11" s="61">
        <f t="shared" si="3"/>
        <v>0.13964971010062283</v>
      </c>
    </row>
    <row r="12" spans="1:13" x14ac:dyDescent="0.25">
      <c r="A12" s="57" t="s">
        <v>11</v>
      </c>
      <c r="B12" s="19"/>
      <c r="C12" s="17"/>
      <c r="D12" s="19"/>
      <c r="E12" s="17"/>
      <c r="F12" s="59">
        <f t="shared" si="0"/>
        <v>0</v>
      </c>
      <c r="G12" s="59">
        <f t="shared" si="0"/>
        <v>0</v>
      </c>
      <c r="H12" s="59">
        <f t="shared" si="1"/>
        <v>0</v>
      </c>
      <c r="I12" s="17"/>
      <c r="J12" s="17"/>
      <c r="K12" s="17"/>
      <c r="L12" s="60">
        <f t="shared" si="2"/>
        <v>0</v>
      </c>
      <c r="M12" s="61">
        <f t="shared" si="3"/>
        <v>0</v>
      </c>
    </row>
    <row r="13" spans="1:13" x14ac:dyDescent="0.25">
      <c r="A13" s="57" t="s">
        <v>12</v>
      </c>
      <c r="B13" s="17"/>
      <c r="C13" s="17"/>
      <c r="D13" s="17"/>
      <c r="E13" s="17"/>
      <c r="F13" s="59">
        <f t="shared" si="0"/>
        <v>0</v>
      </c>
      <c r="G13" s="59">
        <f t="shared" si="0"/>
        <v>0</v>
      </c>
      <c r="H13" s="59">
        <f t="shared" si="1"/>
        <v>0</v>
      </c>
      <c r="I13" s="17"/>
      <c r="J13" s="17"/>
      <c r="K13" s="17"/>
      <c r="L13" s="60">
        <f t="shared" si="2"/>
        <v>0</v>
      </c>
      <c r="M13" s="61">
        <f t="shared" si="3"/>
        <v>0</v>
      </c>
    </row>
    <row r="14" spans="1:13" x14ac:dyDescent="0.25">
      <c r="A14" s="57" t="s">
        <v>13</v>
      </c>
      <c r="B14" s="19">
        <v>8607471</v>
      </c>
      <c r="C14" s="17"/>
      <c r="D14" s="19">
        <v>29319</v>
      </c>
      <c r="E14" s="17"/>
      <c r="F14" s="59">
        <f t="shared" si="0"/>
        <v>293.5799652102732</v>
      </c>
      <c r="G14" s="59">
        <f t="shared" si="0"/>
        <v>0</v>
      </c>
      <c r="H14" s="59">
        <f t="shared" si="1"/>
        <v>293.5799652102732</v>
      </c>
      <c r="I14" s="17">
        <v>9576000</v>
      </c>
      <c r="J14" s="17">
        <v>173440</v>
      </c>
      <c r="K14" s="17">
        <v>266.27999999999997</v>
      </c>
      <c r="L14" s="60">
        <f t="shared" si="2"/>
        <v>-0.10114129072681705</v>
      </c>
      <c r="M14" s="61">
        <f t="shared" si="3"/>
        <v>0.10252352865507447</v>
      </c>
    </row>
    <row r="15" spans="1:13" x14ac:dyDescent="0.25">
      <c r="A15" s="57" t="s">
        <v>14</v>
      </c>
      <c r="B15" s="17">
        <v>72830750.959999993</v>
      </c>
      <c r="C15" s="17">
        <v>7115635.2599999998</v>
      </c>
      <c r="D15" s="17">
        <v>238312.32000000001</v>
      </c>
      <c r="E15" s="17">
        <v>40197.35</v>
      </c>
      <c r="F15" s="59">
        <f t="shared" si="0"/>
        <v>305.61051547817584</v>
      </c>
      <c r="G15" s="59">
        <f t="shared" si="0"/>
        <v>177.01752130426507</v>
      </c>
      <c r="H15" s="59">
        <f t="shared" si="1"/>
        <v>287.05066585300256</v>
      </c>
      <c r="I15" s="19">
        <v>71307436.090000004</v>
      </c>
      <c r="J15" s="17">
        <v>439937.4</v>
      </c>
      <c r="K15" s="17">
        <v>298.66000000000003</v>
      </c>
      <c r="L15" s="60">
        <f t="shared" si="2"/>
        <v>2.1362636963659056E-2</v>
      </c>
      <c r="M15" s="61">
        <f t="shared" si="3"/>
        <v>-3.8871406103922417E-2</v>
      </c>
    </row>
    <row r="16" spans="1:13" x14ac:dyDescent="0.25">
      <c r="A16" s="57" t="s">
        <v>15</v>
      </c>
      <c r="B16" s="19">
        <v>531902</v>
      </c>
      <c r="C16" s="17">
        <v>944328</v>
      </c>
      <c r="D16" s="19">
        <v>1413</v>
      </c>
      <c r="E16" s="17">
        <v>8093</v>
      </c>
      <c r="F16" s="59">
        <f t="shared" si="0"/>
        <v>376.43453644727532</v>
      </c>
      <c r="G16" s="59">
        <f t="shared" si="0"/>
        <v>116.68454219696034</v>
      </c>
      <c r="H16" s="59">
        <f t="shared" si="1"/>
        <v>155.29455081001473</v>
      </c>
      <c r="I16" s="17">
        <v>3784923</v>
      </c>
      <c r="J16" s="17">
        <v>776347</v>
      </c>
      <c r="K16" s="17">
        <v>267.92</v>
      </c>
      <c r="L16" s="60">
        <f t="shared" si="2"/>
        <v>-0.85946821111023919</v>
      </c>
      <c r="M16" s="61">
        <f t="shared" si="3"/>
        <v>-0.42036969688707554</v>
      </c>
    </row>
    <row r="17" spans="1:13" x14ac:dyDescent="0.25">
      <c r="A17" s="57" t="s">
        <v>16</v>
      </c>
      <c r="B17" s="19">
        <v>1869404</v>
      </c>
      <c r="C17" s="17">
        <v>1597220</v>
      </c>
      <c r="D17" s="19">
        <v>6619.5</v>
      </c>
      <c r="E17" s="17">
        <v>7098</v>
      </c>
      <c r="F17" s="59">
        <f t="shared" si="0"/>
        <v>282.40864113603749</v>
      </c>
      <c r="G17" s="59">
        <f t="shared" si="0"/>
        <v>225.02395040856578</v>
      </c>
      <c r="H17" s="59">
        <f t="shared" si="1"/>
        <v>252.71543648624021</v>
      </c>
      <c r="I17" s="17">
        <v>9648703</v>
      </c>
      <c r="J17" s="17">
        <v>3093295</v>
      </c>
      <c r="K17" s="17">
        <v>250.6</v>
      </c>
      <c r="L17" s="60">
        <f t="shared" si="2"/>
        <v>-0.80625333788385856</v>
      </c>
      <c r="M17" s="61">
        <f t="shared" si="3"/>
        <v>8.4414863776544821E-3</v>
      </c>
    </row>
    <row r="18" spans="1:13" x14ac:dyDescent="0.25">
      <c r="A18" s="57" t="s">
        <v>17</v>
      </c>
      <c r="B18" s="17">
        <v>41051761.490000002</v>
      </c>
      <c r="C18" s="17">
        <v>0</v>
      </c>
      <c r="D18" s="17">
        <v>124046.7</v>
      </c>
      <c r="E18" s="17"/>
      <c r="F18" s="59">
        <f t="shared" si="0"/>
        <v>330.93795715645803</v>
      </c>
      <c r="G18" s="59">
        <f t="shared" si="0"/>
        <v>0</v>
      </c>
      <c r="H18" s="59">
        <f t="shared" si="1"/>
        <v>330.93795715645803</v>
      </c>
      <c r="I18" s="19">
        <v>47870933.479999997</v>
      </c>
      <c r="J18" s="17">
        <v>3277809.4</v>
      </c>
      <c r="K18" s="17">
        <v>342.24</v>
      </c>
      <c r="L18" s="60">
        <f t="shared" si="2"/>
        <v>-0.14244911252564099</v>
      </c>
      <c r="M18" s="61">
        <f>IF(K18=0,0,(H18-K18)/K18)</f>
        <v>-3.3023734348825336E-2</v>
      </c>
    </row>
    <row r="19" spans="1:13" s="65" customFormat="1" ht="16.5" thickBot="1" x14ac:dyDescent="0.3">
      <c r="A19" s="62" t="s">
        <v>18</v>
      </c>
      <c r="B19" s="31">
        <f>SUM(B7:B18)</f>
        <v>145020382.69999999</v>
      </c>
      <c r="C19" s="31">
        <f>SUM(C7:C18)</f>
        <v>9657183.2599999998</v>
      </c>
      <c r="D19" s="31">
        <f>SUM(D7:D18)</f>
        <v>469658.11000000004</v>
      </c>
      <c r="E19" s="31">
        <f>SUM(E7:E18)</f>
        <v>55388.35</v>
      </c>
      <c r="F19" s="31">
        <f>IF(D19=0,0,B19/D19)</f>
        <v>308.77861919599337</v>
      </c>
      <c r="G19" s="31">
        <f>IF(E19=0,0,C19/E19)</f>
        <v>174.35405207051664</v>
      </c>
      <c r="H19" s="31">
        <f>IF(D19+E19=0,0,(B19+C19)/(D19+E19))</f>
        <v>294.5978646537298</v>
      </c>
      <c r="I19" s="31">
        <f>SUM(I7:I18)</f>
        <v>151086580.71000001</v>
      </c>
      <c r="J19" s="31">
        <f>SUM(J7:J18)</f>
        <v>7760828.8000000007</v>
      </c>
      <c r="K19" s="32">
        <v>300.64999999999998</v>
      </c>
      <c r="L19" s="63">
        <f>IF(I19=0,0,(B19-I19)/I19)</f>
        <v>-4.0150475187757793E-2</v>
      </c>
      <c r="M19" s="64">
        <f>IF(K19=0,0,(H19-K19)/K19)</f>
        <v>-2.0130169121138124E-2</v>
      </c>
    </row>
    <row r="22" spans="1:13" ht="20.25" x14ac:dyDescent="0.3">
      <c r="A22" s="91" t="str">
        <f>"MÅLESTATISTIKK FOR TØMRERE - 2. HALVÅR "&amp;FORS!$A$14</f>
        <v>MÅLESTATISTIKK FOR TØMRERE - 2. HALVÅR 2019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16.5" thickBot="1" x14ac:dyDescent="0.3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x14ac:dyDescent="0.25">
      <c r="A24" s="44"/>
      <c r="B24" s="45" t="s">
        <v>4</v>
      </c>
      <c r="C24" s="46"/>
      <c r="D24" s="45" t="s">
        <v>5</v>
      </c>
      <c r="E24" s="46"/>
      <c r="F24" s="45" t="str">
        <f>"Fortjeneste 2. halvår  "&amp;FORS!$A$14-0</f>
        <v>Fortjeneste 2. halvår  2019</v>
      </c>
      <c r="G24" s="47"/>
      <c r="H24" s="46"/>
      <c r="I24" s="45" t="str">
        <f>" 2. halvår  "&amp;FORS!$A$14-1</f>
        <v xml:space="preserve"> 2. halvår  2018</v>
      </c>
      <c r="J24" s="47"/>
      <c r="K24" s="46"/>
      <c r="L24" s="45" t="s">
        <v>23</v>
      </c>
      <c r="M24" s="48"/>
    </row>
    <row r="25" spans="1:13" x14ac:dyDescent="0.25">
      <c r="A25" s="49"/>
      <c r="B25" s="50" t="s">
        <v>6</v>
      </c>
      <c r="C25" s="50" t="s">
        <v>6</v>
      </c>
      <c r="D25" s="50" t="s">
        <v>6</v>
      </c>
      <c r="E25" s="50" t="s">
        <v>6</v>
      </c>
      <c r="F25" s="50" t="s">
        <v>6</v>
      </c>
      <c r="G25" s="50" t="s">
        <v>6</v>
      </c>
      <c r="H25" s="51" t="s">
        <v>27</v>
      </c>
      <c r="I25" s="50" t="s">
        <v>6</v>
      </c>
      <c r="J25" s="50" t="s">
        <v>6</v>
      </c>
      <c r="K25" s="51" t="s">
        <v>25</v>
      </c>
      <c r="L25" s="50" t="s">
        <v>6</v>
      </c>
      <c r="M25" s="52" t="s">
        <v>25</v>
      </c>
    </row>
    <row r="26" spans="1:13" x14ac:dyDescent="0.25">
      <c r="A26" s="53"/>
      <c r="B26" s="54" t="s">
        <v>24</v>
      </c>
      <c r="C26" s="54" t="s">
        <v>26</v>
      </c>
      <c r="D26" s="54" t="s">
        <v>24</v>
      </c>
      <c r="E26" s="54" t="s">
        <v>26</v>
      </c>
      <c r="F26" s="54" t="s">
        <v>24</v>
      </c>
      <c r="G26" s="54" t="s">
        <v>26</v>
      </c>
      <c r="H26" s="55" t="s">
        <v>28</v>
      </c>
      <c r="I26" s="54" t="s">
        <v>24</v>
      </c>
      <c r="J26" s="54" t="s">
        <v>26</v>
      </c>
      <c r="K26" s="55" t="s">
        <v>22</v>
      </c>
      <c r="L26" s="54" t="s">
        <v>24</v>
      </c>
      <c r="M26" s="56" t="s">
        <v>22</v>
      </c>
    </row>
    <row r="27" spans="1:13" x14ac:dyDescent="0.25">
      <c r="A27" s="57" t="s">
        <v>20</v>
      </c>
      <c r="B27" s="19">
        <v>2790787</v>
      </c>
      <c r="C27" s="17"/>
      <c r="D27" s="19">
        <v>9509</v>
      </c>
      <c r="E27" s="17"/>
      <c r="F27" s="59">
        <f t="shared" ref="F27:G38" si="4">IF(D27=0,0,B27/D27)</f>
        <v>293.48901041118938</v>
      </c>
      <c r="G27" s="59">
        <f t="shared" si="4"/>
        <v>0</v>
      </c>
      <c r="H27" s="59">
        <f>IF(D27+E27=0,0,(B27+C27)/(D27+E27))</f>
        <v>293.48901041118938</v>
      </c>
      <c r="I27" s="17">
        <v>4299345</v>
      </c>
      <c r="J27" s="17"/>
      <c r="K27" s="17">
        <v>295.43</v>
      </c>
      <c r="L27" s="60">
        <f>IF(I27=0,0,(B27-I27)/I27)</f>
        <v>-0.35088088999603428</v>
      </c>
      <c r="M27" s="61">
        <f>IF(K27=0,0,(H27-K27)/K27)</f>
        <v>-6.5700490431256928E-3</v>
      </c>
    </row>
    <row r="28" spans="1:13" x14ac:dyDescent="0.25">
      <c r="A28" s="57" t="s">
        <v>7</v>
      </c>
      <c r="B28" s="17">
        <v>2930601.38</v>
      </c>
      <c r="C28" s="17"/>
      <c r="D28" s="19">
        <v>10156.68</v>
      </c>
      <c r="E28" s="17"/>
      <c r="F28" s="59">
        <f t="shared" si="4"/>
        <v>288.53930418207523</v>
      </c>
      <c r="G28" s="59">
        <f t="shared" si="4"/>
        <v>0</v>
      </c>
      <c r="H28" s="59">
        <f t="shared" ref="H28:H38" si="5">IF(D28+E28=0,0,(B28+C28)/(D28+E28))</f>
        <v>288.53930418207523</v>
      </c>
      <c r="I28" s="19">
        <v>1561417.19</v>
      </c>
      <c r="J28" s="17"/>
      <c r="K28" s="17">
        <v>275.19</v>
      </c>
      <c r="L28" s="60">
        <f t="shared" ref="L28:L39" si="6">IF(I28=0,0,(B28-I28)/I28)</f>
        <v>0.87688556189137379</v>
      </c>
      <c r="M28" s="61">
        <f t="shared" ref="M28:M39" si="7">IF(K28=0,0,(H28-K28)/K28)</f>
        <v>4.8509408706985099E-2</v>
      </c>
    </row>
    <row r="29" spans="1:13" x14ac:dyDescent="0.25">
      <c r="A29" s="57" t="s">
        <v>21</v>
      </c>
      <c r="B29" s="17"/>
      <c r="C29" s="17"/>
      <c r="D29" s="17"/>
      <c r="E29" s="17"/>
      <c r="F29" s="59">
        <f t="shared" si="4"/>
        <v>0</v>
      </c>
      <c r="G29" s="59">
        <f t="shared" si="4"/>
        <v>0</v>
      </c>
      <c r="H29" s="59">
        <f t="shared" si="5"/>
        <v>0</v>
      </c>
      <c r="I29" s="17"/>
      <c r="J29" s="17"/>
      <c r="K29" s="17"/>
      <c r="L29" s="60">
        <f t="shared" si="6"/>
        <v>0</v>
      </c>
      <c r="M29" s="61">
        <f t="shared" si="7"/>
        <v>0</v>
      </c>
    </row>
    <row r="30" spans="1:13" x14ac:dyDescent="0.25">
      <c r="A30" s="57" t="s">
        <v>8</v>
      </c>
      <c r="B30" s="19"/>
      <c r="C30" s="17"/>
      <c r="D30" s="19"/>
      <c r="E30" s="17"/>
      <c r="F30" s="59">
        <f t="shared" si="4"/>
        <v>0</v>
      </c>
      <c r="G30" s="59">
        <f t="shared" si="4"/>
        <v>0</v>
      </c>
      <c r="H30" s="59">
        <f t="shared" si="5"/>
        <v>0</v>
      </c>
      <c r="I30" s="17"/>
      <c r="J30" s="17"/>
      <c r="K30" s="17"/>
      <c r="L30" s="60">
        <f t="shared" si="6"/>
        <v>0</v>
      </c>
      <c r="M30" s="61">
        <f t="shared" si="7"/>
        <v>0</v>
      </c>
    </row>
    <row r="31" spans="1:13" x14ac:dyDescent="0.25">
      <c r="A31" s="57" t="s">
        <v>9</v>
      </c>
      <c r="B31" s="17">
        <v>6457780</v>
      </c>
      <c r="C31" s="17"/>
      <c r="D31" s="17">
        <v>23743.16</v>
      </c>
      <c r="E31" s="17"/>
      <c r="F31" s="59">
        <f t="shared" si="4"/>
        <v>271.98485795488045</v>
      </c>
      <c r="G31" s="59">
        <f t="shared" si="4"/>
        <v>0</v>
      </c>
      <c r="H31" s="59">
        <f t="shared" si="5"/>
        <v>271.98485795488045</v>
      </c>
      <c r="I31" s="17">
        <v>20101763</v>
      </c>
      <c r="J31" s="17"/>
      <c r="K31" s="17">
        <v>240.32</v>
      </c>
      <c r="L31" s="60">
        <f t="shared" si="6"/>
        <v>-0.67874559062307127</v>
      </c>
      <c r="M31" s="61">
        <f t="shared" si="7"/>
        <v>0.13176122650998862</v>
      </c>
    </row>
    <row r="32" spans="1:13" x14ac:dyDescent="0.25">
      <c r="A32" s="57" t="s">
        <v>11</v>
      </c>
      <c r="B32" s="17"/>
      <c r="C32" s="17"/>
      <c r="D32" s="19"/>
      <c r="E32" s="17"/>
      <c r="F32" s="59">
        <f t="shared" si="4"/>
        <v>0</v>
      </c>
      <c r="G32" s="59">
        <f t="shared" si="4"/>
        <v>0</v>
      </c>
      <c r="H32" s="59">
        <f t="shared" si="5"/>
        <v>0</v>
      </c>
      <c r="I32" s="19"/>
      <c r="J32" s="17"/>
      <c r="K32" s="17"/>
      <c r="L32" s="60">
        <f t="shared" si="6"/>
        <v>0</v>
      </c>
      <c r="M32" s="61">
        <f t="shared" si="7"/>
        <v>0</v>
      </c>
    </row>
    <row r="33" spans="1:13" x14ac:dyDescent="0.25">
      <c r="A33" s="57" t="s">
        <v>12</v>
      </c>
      <c r="B33" s="17"/>
      <c r="C33" s="17"/>
      <c r="D33" s="17"/>
      <c r="E33" s="17"/>
      <c r="F33" s="59">
        <f t="shared" si="4"/>
        <v>0</v>
      </c>
      <c r="G33" s="59">
        <f t="shared" si="4"/>
        <v>0</v>
      </c>
      <c r="H33" s="59">
        <f t="shared" si="5"/>
        <v>0</v>
      </c>
      <c r="I33" s="17"/>
      <c r="J33" s="17"/>
      <c r="K33" s="17"/>
      <c r="L33" s="60">
        <f t="shared" si="6"/>
        <v>0</v>
      </c>
      <c r="M33" s="61">
        <f t="shared" si="7"/>
        <v>0</v>
      </c>
    </row>
    <row r="34" spans="1:13" x14ac:dyDescent="0.25">
      <c r="A34" s="57" t="s">
        <v>13</v>
      </c>
      <c r="B34" s="17">
        <v>12072029</v>
      </c>
      <c r="C34" s="17">
        <v>500000</v>
      </c>
      <c r="D34" s="17">
        <v>41024</v>
      </c>
      <c r="E34" s="17">
        <v>2800</v>
      </c>
      <c r="F34" s="59">
        <f t="shared" si="4"/>
        <v>294.26747757410294</v>
      </c>
      <c r="G34" s="59">
        <f t="shared" si="4"/>
        <v>178.57142857142858</v>
      </c>
      <c r="H34" s="59">
        <f t="shared" si="5"/>
        <v>286.87543355239137</v>
      </c>
      <c r="I34" s="17">
        <v>9720910</v>
      </c>
      <c r="J34" s="17"/>
      <c r="K34" s="17">
        <v>306.39</v>
      </c>
      <c r="L34" s="60">
        <f t="shared" si="6"/>
        <v>0.24186202732048748</v>
      </c>
      <c r="M34" s="61">
        <f t="shared" si="7"/>
        <v>-6.3691916993402584E-2</v>
      </c>
    </row>
    <row r="35" spans="1:13" x14ac:dyDescent="0.25">
      <c r="A35" s="57" t="s">
        <v>14</v>
      </c>
      <c r="B35" s="17">
        <v>78811131.769999996</v>
      </c>
      <c r="C35" s="17">
        <v>4257097.8099999996</v>
      </c>
      <c r="D35" s="17">
        <v>252729.78</v>
      </c>
      <c r="E35" s="17">
        <v>26049.77</v>
      </c>
      <c r="F35" s="59">
        <f t="shared" si="4"/>
        <v>311.83951400582868</v>
      </c>
      <c r="G35" s="59">
        <f t="shared" si="4"/>
        <v>163.42170429911664</v>
      </c>
      <c r="H35" s="59">
        <f t="shared" si="5"/>
        <v>297.9710297258174</v>
      </c>
      <c r="I35" s="17">
        <v>87912044.060000002</v>
      </c>
      <c r="J35" s="17">
        <v>17072316.91</v>
      </c>
      <c r="K35" s="17">
        <v>283.70999999999998</v>
      </c>
      <c r="L35" s="60">
        <f t="shared" si="6"/>
        <v>-0.10352292893779867</v>
      </c>
      <c r="M35" s="61">
        <f t="shared" si="7"/>
        <v>5.0266221584778205E-2</v>
      </c>
    </row>
    <row r="36" spans="1:13" x14ac:dyDescent="0.25">
      <c r="A36" s="57" t="s">
        <v>15</v>
      </c>
      <c r="B36" s="17">
        <v>2731236.8</v>
      </c>
      <c r="C36" s="17">
        <v>397062.27</v>
      </c>
      <c r="D36" s="19">
        <v>10197</v>
      </c>
      <c r="E36" s="17">
        <v>2070</v>
      </c>
      <c r="F36" s="59">
        <f t="shared" si="4"/>
        <v>267.84709228204372</v>
      </c>
      <c r="G36" s="59">
        <f t="shared" si="4"/>
        <v>191.81752173913046</v>
      </c>
      <c r="H36" s="59">
        <f t="shared" si="5"/>
        <v>255.01745088448683</v>
      </c>
      <c r="I36" s="17">
        <v>6728094</v>
      </c>
      <c r="J36" s="17"/>
      <c r="K36" s="17">
        <v>301.25</v>
      </c>
      <c r="L36" s="60">
        <f t="shared" si="6"/>
        <v>-0.59405489875735984</v>
      </c>
      <c r="M36" s="61">
        <f t="shared" si="7"/>
        <v>-0.15346904270709766</v>
      </c>
    </row>
    <row r="37" spans="1:13" x14ac:dyDescent="0.25">
      <c r="A37" s="57" t="s">
        <v>16</v>
      </c>
      <c r="B37" s="17">
        <v>9172323</v>
      </c>
      <c r="C37" s="17">
        <v>776008</v>
      </c>
      <c r="D37" s="17">
        <v>32293</v>
      </c>
      <c r="E37" s="17">
        <v>3455.5</v>
      </c>
      <c r="F37" s="59">
        <f t="shared" si="4"/>
        <v>284.03440374074876</v>
      </c>
      <c r="G37" s="59">
        <f t="shared" si="4"/>
        <v>224.5718419910288</v>
      </c>
      <c r="H37" s="59">
        <f t="shared" si="5"/>
        <v>278.28666937074286</v>
      </c>
      <c r="I37" s="17">
        <v>4310033</v>
      </c>
      <c r="J37" s="17">
        <v>3256160</v>
      </c>
      <c r="K37" s="17">
        <v>264.16000000000003</v>
      </c>
      <c r="L37" s="60">
        <f t="shared" si="6"/>
        <v>1.128132893646058</v>
      </c>
      <c r="M37" s="61">
        <f t="shared" si="7"/>
        <v>5.3477700525222709E-2</v>
      </c>
    </row>
    <row r="38" spans="1:13" x14ac:dyDescent="0.25">
      <c r="A38" s="57" t="s">
        <v>17</v>
      </c>
      <c r="B38" s="17">
        <v>54229915.229999997</v>
      </c>
      <c r="C38" s="17"/>
      <c r="D38" s="17">
        <v>144143.6</v>
      </c>
      <c r="E38" s="17"/>
      <c r="F38" s="59">
        <f t="shared" si="4"/>
        <v>376.22145714412568</v>
      </c>
      <c r="G38" s="59">
        <f t="shared" si="4"/>
        <v>0</v>
      </c>
      <c r="H38" s="59">
        <f t="shared" si="5"/>
        <v>376.22145714412568</v>
      </c>
      <c r="I38" s="17">
        <v>57464533.270000003</v>
      </c>
      <c r="J38" s="17"/>
      <c r="K38" s="17">
        <v>341.39</v>
      </c>
      <c r="L38" s="60">
        <f t="shared" si="6"/>
        <v>-5.6288946519446888E-2</v>
      </c>
      <c r="M38" s="61">
        <f t="shared" si="7"/>
        <v>0.10202834630225166</v>
      </c>
    </row>
    <row r="39" spans="1:13" s="65" customFormat="1" ht="16.5" thickBot="1" x14ac:dyDescent="0.3">
      <c r="A39" s="62" t="s">
        <v>18</v>
      </c>
      <c r="B39" s="66">
        <f>SUM(B27:B38)</f>
        <v>169195804.17999998</v>
      </c>
      <c r="C39" s="66">
        <f>SUM(C27:C38)</f>
        <v>5930168.0800000001</v>
      </c>
      <c r="D39" s="66">
        <f>SUM(D27:D38)</f>
        <v>523796.22</v>
      </c>
      <c r="E39" s="66">
        <f>SUM(E27:E38)</f>
        <v>34375.270000000004</v>
      </c>
      <c r="F39" s="66">
        <f>IF(D39=0,0,B39/D39)</f>
        <v>323.01837569580016</v>
      </c>
      <c r="G39" s="66">
        <f>IF(E39=0,0,C39/E39)</f>
        <v>172.5126255008324</v>
      </c>
      <c r="H39" s="66">
        <f>IF(D39+E39=0,0,(B39+C39)/(D39+E39))</f>
        <v>313.74940389735775</v>
      </c>
      <c r="I39" s="66">
        <f>SUM(I27:I38)</f>
        <v>192098139.52000001</v>
      </c>
      <c r="J39" s="66">
        <f>SUM(J27:J38)</f>
        <v>20328476.91</v>
      </c>
      <c r="K39" s="73">
        <v>293.02999999999997</v>
      </c>
      <c r="L39" s="67">
        <f t="shared" si="6"/>
        <v>-0.11922205700287686</v>
      </c>
      <c r="M39" s="68">
        <f t="shared" si="7"/>
        <v>7.0707449398893563E-2</v>
      </c>
    </row>
    <row r="40" spans="1:13" x14ac:dyDescent="0.25">
      <c r="J40" s="69"/>
    </row>
    <row r="42" spans="1:13" ht="20.25" x14ac:dyDescent="0.3">
      <c r="A42" s="91" t="str">
        <f>"MÅLESTATISTIKK FOR TØMRERE - GJENNOMSNITT HELE ÅRET  "&amp;FORS!$A$14</f>
        <v>MÅLESTATISTIKK FOR TØMRERE - GJENNOMSNITT HELE ÅRET  2019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</row>
    <row r="43" spans="1:13" ht="16.5" thickBot="1" x14ac:dyDescent="0.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 x14ac:dyDescent="0.25">
      <c r="A44" s="44"/>
      <c r="B44" s="45" t="s">
        <v>4</v>
      </c>
      <c r="C44" s="46"/>
      <c r="D44" s="45" t="s">
        <v>5</v>
      </c>
      <c r="E44" s="46"/>
      <c r="F44" s="45" t="str">
        <f>"Fortjeneste hele  "&amp;FORS!$A$14-0</f>
        <v>Fortjeneste hele  2019</v>
      </c>
      <c r="G44" s="47"/>
      <c r="H44" s="46"/>
      <c r="I44" s="45" t="str">
        <f>" Hele året  "&amp;FORS!$A$14-1</f>
        <v xml:space="preserve"> Hele året  2018</v>
      </c>
      <c r="J44" s="47"/>
      <c r="K44" s="46"/>
      <c r="L44" s="45" t="s">
        <v>23</v>
      </c>
      <c r="M44" s="48"/>
    </row>
    <row r="45" spans="1:13" x14ac:dyDescent="0.25">
      <c r="A45" s="49"/>
      <c r="B45" s="50" t="s">
        <v>6</v>
      </c>
      <c r="C45" s="50" t="s">
        <v>6</v>
      </c>
      <c r="D45" s="50" t="s">
        <v>6</v>
      </c>
      <c r="E45" s="50" t="s">
        <v>6</v>
      </c>
      <c r="F45" s="50" t="s">
        <v>6</v>
      </c>
      <c r="G45" s="50" t="s">
        <v>6</v>
      </c>
      <c r="H45" s="51" t="s">
        <v>27</v>
      </c>
      <c r="I45" s="50" t="s">
        <v>6</v>
      </c>
      <c r="J45" s="50" t="s">
        <v>6</v>
      </c>
      <c r="K45" s="51" t="s">
        <v>25</v>
      </c>
      <c r="L45" s="50" t="s">
        <v>6</v>
      </c>
      <c r="M45" s="52" t="s">
        <v>25</v>
      </c>
    </row>
    <row r="46" spans="1:13" x14ac:dyDescent="0.25">
      <c r="A46" s="53"/>
      <c r="B46" s="70" t="s">
        <v>24</v>
      </c>
      <c r="C46" s="70" t="s">
        <v>26</v>
      </c>
      <c r="D46" s="70" t="s">
        <v>24</v>
      </c>
      <c r="E46" s="70" t="s">
        <v>26</v>
      </c>
      <c r="F46" s="70" t="s">
        <v>24</v>
      </c>
      <c r="G46" s="70" t="s">
        <v>26</v>
      </c>
      <c r="H46" s="71" t="s">
        <v>28</v>
      </c>
      <c r="I46" s="70" t="s">
        <v>24</v>
      </c>
      <c r="J46" s="70" t="s">
        <v>26</v>
      </c>
      <c r="K46" s="71" t="s">
        <v>22</v>
      </c>
      <c r="L46" s="70" t="s">
        <v>24</v>
      </c>
      <c r="M46" s="72" t="s">
        <v>22</v>
      </c>
    </row>
    <row r="47" spans="1:13" x14ac:dyDescent="0.25">
      <c r="A47" s="57" t="s">
        <v>20</v>
      </c>
      <c r="B47" s="59">
        <f>SUMIFS(B$7:B$19,$A$7:$A$19,$A47)+SUMIFS(B$27:B$39,$A$27:$A$39,$A47)</f>
        <v>12229049</v>
      </c>
      <c r="C47" s="59">
        <f t="shared" ref="C47:E58" si="8">SUMIFS(C$7:C$19,$A$7:$A$19,$A47)+SUMIFS(C$27:C$39,$A$27:$A$39,$A47)</f>
        <v>0</v>
      </c>
      <c r="D47" s="59">
        <f t="shared" si="8"/>
        <v>41209</v>
      </c>
      <c r="E47" s="59">
        <f t="shared" si="8"/>
        <v>0</v>
      </c>
      <c r="F47" s="59">
        <f>IF(D47=0,0,B47/D47)</f>
        <v>296.75675216578901</v>
      </c>
      <c r="G47" s="59">
        <f>IF(E47=0,0,C27/E47)</f>
        <v>0</v>
      </c>
      <c r="H47" s="59">
        <f>IF(D47+E47=0,0,(B47+C47)/(D47+E47))</f>
        <v>296.75675216578901</v>
      </c>
      <c r="I47" s="59">
        <f>SUMIFS(I$7:I$19,$A$7:$A$19,$A47)+SUMIFS(I$27:I$39,$A$27:$A$39,$A47)</f>
        <v>4599706</v>
      </c>
      <c r="J47" s="59">
        <f>SUMIFS(J$7:J$19,$A$7:$A$19,$A47)+SUMIFS(J$27:J$39,$A$27:$A$39,$A47)</f>
        <v>0</v>
      </c>
      <c r="K47" s="17">
        <v>296.08999999999997</v>
      </c>
      <c r="L47" s="60">
        <f>IF(I47=0,0,(B47-I47)/I47)</f>
        <v>1.6586588360212589</v>
      </c>
      <c r="M47" s="61">
        <f>IF(K47=0,0,(H47-K47)/K47)</f>
        <v>2.2518564145666345E-3</v>
      </c>
    </row>
    <row r="48" spans="1:13" x14ac:dyDescent="0.25">
      <c r="A48" s="57" t="s">
        <v>7</v>
      </c>
      <c r="B48" s="59">
        <f t="shared" ref="B48:B58" si="9">SUMIFS($B$7:$B$19,$A$7:$A$19,A48)+SUMIFS($B$27:$B$39,$A$27:$A$39,A48)</f>
        <v>5590617.5800000001</v>
      </c>
      <c r="C48" s="59">
        <f t="shared" si="8"/>
        <v>0</v>
      </c>
      <c r="D48" s="59">
        <f t="shared" si="8"/>
        <v>19817.09</v>
      </c>
      <c r="E48" s="59">
        <f t="shared" si="8"/>
        <v>0</v>
      </c>
      <c r="F48" s="59">
        <f t="shared" ref="F48:G58" si="10">IF(D48=0,0,B48/D48)</f>
        <v>282.11092445964567</v>
      </c>
      <c r="G48" s="59">
        <f t="shared" si="10"/>
        <v>0</v>
      </c>
      <c r="H48" s="59">
        <f t="shared" ref="H48:H58" si="11">IF(D48+E48=0,0,(B48+C48)/(D48+E48))</f>
        <v>282.11092445964567</v>
      </c>
      <c r="I48" s="59">
        <f t="shared" ref="I48:J58" si="12">SUMIFS(I$7:I$19,$A$7:$A$19,$A48)+SUMIFS(I$27:I$39,$A$27:$A$39,$A48)</f>
        <v>6596923.0299999993</v>
      </c>
      <c r="J48" s="59">
        <f t="shared" si="12"/>
        <v>0</v>
      </c>
      <c r="K48" s="17">
        <v>270.26</v>
      </c>
      <c r="L48" s="60">
        <f t="shared" ref="L48:L58" si="13">IF(I48=0,0,(B48-I48)/I48)</f>
        <v>-0.15254163879489729</v>
      </c>
      <c r="M48" s="61">
        <f t="shared" ref="M48:M58" si="14">IF(K48=0,0,(H48-K48)/K48)</f>
        <v>4.3850086803987581E-2</v>
      </c>
    </row>
    <row r="49" spans="1:13" x14ac:dyDescent="0.25">
      <c r="A49" s="57" t="s">
        <v>21</v>
      </c>
      <c r="B49" s="59">
        <f t="shared" si="9"/>
        <v>0</v>
      </c>
      <c r="C49" s="59">
        <f t="shared" si="8"/>
        <v>0</v>
      </c>
      <c r="D49" s="59">
        <f t="shared" si="8"/>
        <v>0</v>
      </c>
      <c r="E49" s="59">
        <f t="shared" si="8"/>
        <v>0</v>
      </c>
      <c r="F49" s="59">
        <f t="shared" si="10"/>
        <v>0</v>
      </c>
      <c r="G49" s="59">
        <f t="shared" si="10"/>
        <v>0</v>
      </c>
      <c r="H49" s="59">
        <f t="shared" si="11"/>
        <v>0</v>
      </c>
      <c r="I49" s="59">
        <f t="shared" si="12"/>
        <v>0</v>
      </c>
      <c r="J49" s="59">
        <f t="shared" si="12"/>
        <v>0</v>
      </c>
      <c r="K49" s="17">
        <v>0</v>
      </c>
      <c r="L49" s="60">
        <f t="shared" si="13"/>
        <v>0</v>
      </c>
      <c r="M49" s="61">
        <f t="shared" si="14"/>
        <v>0</v>
      </c>
    </row>
    <row r="50" spans="1:13" x14ac:dyDescent="0.25">
      <c r="A50" s="57" t="s">
        <v>8</v>
      </c>
      <c r="B50" s="59">
        <f t="shared" si="9"/>
        <v>0</v>
      </c>
      <c r="C50" s="59">
        <f t="shared" si="8"/>
        <v>0</v>
      </c>
      <c r="D50" s="59">
        <f t="shared" si="8"/>
        <v>0</v>
      </c>
      <c r="E50" s="59">
        <f t="shared" si="8"/>
        <v>0</v>
      </c>
      <c r="F50" s="59">
        <f t="shared" si="10"/>
        <v>0</v>
      </c>
      <c r="G50" s="59">
        <f t="shared" si="10"/>
        <v>0</v>
      </c>
      <c r="H50" s="59">
        <f t="shared" si="11"/>
        <v>0</v>
      </c>
      <c r="I50" s="59">
        <f t="shared" si="12"/>
        <v>0</v>
      </c>
      <c r="J50" s="59">
        <f t="shared" si="12"/>
        <v>0</v>
      </c>
      <c r="K50" s="17"/>
      <c r="L50" s="60">
        <f t="shared" si="13"/>
        <v>0</v>
      </c>
      <c r="M50" s="61">
        <f t="shared" si="14"/>
        <v>0</v>
      </c>
    </row>
    <row r="51" spans="1:13" x14ac:dyDescent="0.25">
      <c r="A51" s="57" t="s">
        <v>9</v>
      </c>
      <c r="B51" s="59">
        <f t="shared" si="9"/>
        <v>14488595.050000001</v>
      </c>
      <c r="C51" s="59">
        <f t="shared" si="8"/>
        <v>0</v>
      </c>
      <c r="D51" s="59">
        <f t="shared" si="8"/>
        <v>52330.34</v>
      </c>
      <c r="E51" s="59">
        <f t="shared" si="8"/>
        <v>0</v>
      </c>
      <c r="F51" s="59">
        <f t="shared" si="10"/>
        <v>276.86797085591269</v>
      </c>
      <c r="G51" s="59">
        <f t="shared" si="10"/>
        <v>0</v>
      </c>
      <c r="H51" s="59">
        <f t="shared" si="11"/>
        <v>276.86797085591269</v>
      </c>
      <c r="I51" s="59">
        <f t="shared" si="12"/>
        <v>23664481.300000001</v>
      </c>
      <c r="J51" s="59">
        <f t="shared" si="12"/>
        <v>0</v>
      </c>
      <c r="K51" s="17">
        <v>241.23</v>
      </c>
      <c r="L51" s="60">
        <f>IF(I51=0,0,(B51-I51)/I51)</f>
        <v>-0.38774930807378399</v>
      </c>
      <c r="M51" s="61">
        <f t="shared" si="14"/>
        <v>0.14773440640016872</v>
      </c>
    </row>
    <row r="52" spans="1:13" x14ac:dyDescent="0.25">
      <c r="A52" s="57" t="s">
        <v>11</v>
      </c>
      <c r="B52" s="59">
        <f t="shared" si="9"/>
        <v>0</v>
      </c>
      <c r="C52" s="59">
        <f t="shared" si="8"/>
        <v>0</v>
      </c>
      <c r="D52" s="58">
        <f t="shared" si="8"/>
        <v>0</v>
      </c>
      <c r="E52" s="59">
        <f t="shared" si="8"/>
        <v>0</v>
      </c>
      <c r="F52" s="59">
        <f>IF(D52=0,0,B52/D52)</f>
        <v>0</v>
      </c>
      <c r="G52" s="59">
        <f t="shared" si="10"/>
        <v>0</v>
      </c>
      <c r="H52" s="59">
        <f>IF(D52+E52=0,0,(B52+C52)/(D52+E52))</f>
        <v>0</v>
      </c>
      <c r="I52" s="59">
        <f t="shared" si="12"/>
        <v>0</v>
      </c>
      <c r="J52" s="59">
        <f t="shared" si="12"/>
        <v>0</v>
      </c>
      <c r="K52" s="17"/>
      <c r="L52" s="60">
        <f t="shared" si="13"/>
        <v>0</v>
      </c>
      <c r="M52" s="61">
        <f t="shared" si="14"/>
        <v>0</v>
      </c>
    </row>
    <row r="53" spans="1:13" x14ac:dyDescent="0.25">
      <c r="A53" s="57" t="s">
        <v>12</v>
      </c>
      <c r="B53" s="59">
        <f t="shared" si="9"/>
        <v>0</v>
      </c>
      <c r="C53" s="59">
        <f t="shared" si="8"/>
        <v>0</v>
      </c>
      <c r="D53" s="59">
        <f t="shared" si="8"/>
        <v>0</v>
      </c>
      <c r="E53" s="59">
        <f t="shared" si="8"/>
        <v>0</v>
      </c>
      <c r="F53" s="59">
        <f t="shared" si="10"/>
        <v>0</v>
      </c>
      <c r="G53" s="59">
        <f t="shared" si="10"/>
        <v>0</v>
      </c>
      <c r="H53" s="59">
        <f t="shared" si="11"/>
        <v>0</v>
      </c>
      <c r="I53" s="59">
        <f t="shared" si="12"/>
        <v>0</v>
      </c>
      <c r="J53" s="59">
        <f t="shared" si="12"/>
        <v>0</v>
      </c>
      <c r="K53" s="17"/>
      <c r="L53" s="60">
        <f t="shared" si="13"/>
        <v>0</v>
      </c>
      <c r="M53" s="61">
        <f t="shared" si="14"/>
        <v>0</v>
      </c>
    </row>
    <row r="54" spans="1:13" x14ac:dyDescent="0.25">
      <c r="A54" s="57" t="s">
        <v>13</v>
      </c>
      <c r="B54" s="59">
        <f t="shared" si="9"/>
        <v>20679500</v>
      </c>
      <c r="C54" s="59">
        <f t="shared" si="8"/>
        <v>500000</v>
      </c>
      <c r="D54" s="59">
        <f t="shared" si="8"/>
        <v>70343</v>
      </c>
      <c r="E54" s="59">
        <f t="shared" si="8"/>
        <v>2800</v>
      </c>
      <c r="F54" s="59">
        <f t="shared" si="10"/>
        <v>293.98092205336707</v>
      </c>
      <c r="G54" s="59">
        <f t="shared" si="10"/>
        <v>178.57142857142858</v>
      </c>
      <c r="H54" s="59">
        <f t="shared" si="11"/>
        <v>289.56291100993946</v>
      </c>
      <c r="I54" s="59">
        <f t="shared" si="12"/>
        <v>19296910</v>
      </c>
      <c r="J54" s="59">
        <f t="shared" si="12"/>
        <v>173440</v>
      </c>
      <c r="K54" s="17">
        <v>284.99</v>
      </c>
      <c r="L54" s="60">
        <f t="shared" si="13"/>
        <v>7.1648258710850593E-2</v>
      </c>
      <c r="M54" s="61">
        <f t="shared" si="14"/>
        <v>1.6045864802061285E-2</v>
      </c>
    </row>
    <row r="55" spans="1:13" x14ac:dyDescent="0.25">
      <c r="A55" s="57" t="s">
        <v>14</v>
      </c>
      <c r="B55" s="59">
        <f t="shared" si="9"/>
        <v>151641882.72999999</v>
      </c>
      <c r="C55" s="59">
        <f t="shared" si="8"/>
        <v>11372733.07</v>
      </c>
      <c r="D55" s="59">
        <f t="shared" si="8"/>
        <v>491042.1</v>
      </c>
      <c r="E55" s="59">
        <f t="shared" si="8"/>
        <v>66247.12</v>
      </c>
      <c r="F55" s="59">
        <f t="shared" si="10"/>
        <v>308.81645938301421</v>
      </c>
      <c r="G55" s="59">
        <f t="shared" si="10"/>
        <v>171.67135824168659</v>
      </c>
      <c r="H55" s="59">
        <f t="shared" si="11"/>
        <v>292.51349200689725</v>
      </c>
      <c r="I55" s="59">
        <f t="shared" si="12"/>
        <v>159219480.15000001</v>
      </c>
      <c r="J55" s="59">
        <f t="shared" si="12"/>
        <v>17512254.309999999</v>
      </c>
      <c r="K55" s="17">
        <v>289.60000000000002</v>
      </c>
      <c r="L55" s="60">
        <f t="shared" si="13"/>
        <v>-4.7592150237277461E-2</v>
      </c>
      <c r="M55" s="61">
        <f t="shared" si="14"/>
        <v>1.0060400576302586E-2</v>
      </c>
    </row>
    <row r="56" spans="1:13" x14ac:dyDescent="0.25">
      <c r="A56" s="57" t="s">
        <v>15</v>
      </c>
      <c r="B56" s="59">
        <f t="shared" si="9"/>
        <v>3263138.8</v>
      </c>
      <c r="C56" s="59">
        <f t="shared" si="8"/>
        <v>1341390.27</v>
      </c>
      <c r="D56" s="59">
        <f t="shared" si="8"/>
        <v>11610</v>
      </c>
      <c r="E56" s="59">
        <f t="shared" si="8"/>
        <v>10163</v>
      </c>
      <c r="F56" s="59">
        <f>IF(D56=0,0,B56/D56)</f>
        <v>281.06277347114553</v>
      </c>
      <c r="G56" s="59">
        <f t="shared" si="10"/>
        <v>131.9876286529568</v>
      </c>
      <c r="H56" s="59">
        <f t="shared" si="11"/>
        <v>211.47885316676619</v>
      </c>
      <c r="I56" s="59">
        <f t="shared" si="12"/>
        <v>10513017</v>
      </c>
      <c r="J56" s="59">
        <f t="shared" si="12"/>
        <v>776347</v>
      </c>
      <c r="K56" s="17">
        <v>267.11</v>
      </c>
      <c r="L56" s="60">
        <f t="shared" si="13"/>
        <v>-0.68960967151484676</v>
      </c>
      <c r="M56" s="61">
        <f t="shared" si="14"/>
        <v>-0.20827055083386553</v>
      </c>
    </row>
    <row r="57" spans="1:13" x14ac:dyDescent="0.25">
      <c r="A57" s="57" t="s">
        <v>16</v>
      </c>
      <c r="B57" s="59">
        <f t="shared" si="9"/>
        <v>11041727</v>
      </c>
      <c r="C57" s="59">
        <f t="shared" si="8"/>
        <v>2373228</v>
      </c>
      <c r="D57" s="59">
        <f t="shared" si="8"/>
        <v>38912.5</v>
      </c>
      <c r="E57" s="59">
        <f>SUMIFS(E$7:E$19,$A$7:$A$19,$A57)+SUMIFS(E$27:E$39,$A$27:$A$39,$A57)</f>
        <v>10553.5</v>
      </c>
      <c r="F57" s="59">
        <f>IF(D57=0,0,B57/D57)</f>
        <v>283.75784131063284</v>
      </c>
      <c r="G57" s="59">
        <f t="shared" si="10"/>
        <v>224.87591794191499</v>
      </c>
      <c r="H57" s="59">
        <f t="shared" si="11"/>
        <v>271.19546759390289</v>
      </c>
      <c r="I57" s="59">
        <f t="shared" si="12"/>
        <v>13958736</v>
      </c>
      <c r="J57" s="59">
        <f t="shared" si="12"/>
        <v>6349455</v>
      </c>
      <c r="K57" s="17">
        <v>255.49</v>
      </c>
      <c r="L57" s="60">
        <f t="shared" si="13"/>
        <v>-0.20897372082973703</v>
      </c>
      <c r="M57" s="61">
        <f t="shared" si="14"/>
        <v>6.147194643196556E-2</v>
      </c>
    </row>
    <row r="58" spans="1:13" x14ac:dyDescent="0.25">
      <c r="A58" s="57" t="s">
        <v>17</v>
      </c>
      <c r="B58" s="59">
        <f t="shared" si="9"/>
        <v>95281676.719999999</v>
      </c>
      <c r="C58" s="59">
        <f t="shared" si="8"/>
        <v>0</v>
      </c>
      <c r="D58" s="58">
        <f t="shared" si="8"/>
        <v>268190.3</v>
      </c>
      <c r="E58" s="59">
        <f t="shared" si="8"/>
        <v>0</v>
      </c>
      <c r="F58" s="59">
        <f t="shared" si="10"/>
        <v>355.27637174051409</v>
      </c>
      <c r="G58" s="59">
        <f t="shared" si="10"/>
        <v>0</v>
      </c>
      <c r="H58" s="59">
        <f t="shared" si="11"/>
        <v>355.27637174051409</v>
      </c>
      <c r="I58" s="59">
        <f t="shared" si="12"/>
        <v>105335466.75</v>
      </c>
      <c r="J58" s="59">
        <f t="shared" si="12"/>
        <v>3277809.4</v>
      </c>
      <c r="K58" s="17">
        <v>341.79</v>
      </c>
      <c r="L58" s="60">
        <f t="shared" si="13"/>
        <v>-9.5445440554807262E-2</v>
      </c>
      <c r="M58" s="61">
        <f t="shared" si="14"/>
        <v>3.9458064134451187E-2</v>
      </c>
    </row>
    <row r="59" spans="1:13" s="65" customFormat="1" ht="16.5" thickBot="1" x14ac:dyDescent="0.3">
      <c r="A59" s="62" t="s">
        <v>18</v>
      </c>
      <c r="B59" s="66">
        <f>SUM(B47:B58)</f>
        <v>314216186.88</v>
      </c>
      <c r="C59" s="66">
        <f>SUM(C47:C58)</f>
        <v>15587351.34</v>
      </c>
      <c r="D59" s="66">
        <f>SUM(D47:D58)</f>
        <v>993454.33000000007</v>
      </c>
      <c r="E59" s="66">
        <f>SUM(E47:E58)</f>
        <v>89763.62</v>
      </c>
      <c r="F59" s="66">
        <f>IF(D59=0,0,B59/D59)</f>
        <v>316.28649389449032</v>
      </c>
      <c r="G59" s="66">
        <f>IF(E59=0,0,C59/E59)</f>
        <v>173.64887178124056</v>
      </c>
      <c r="H59" s="66">
        <f>IF(D59+E59=0,0,(B59+C59)/(D59+E59))</f>
        <v>304.46646330039113</v>
      </c>
      <c r="I59" s="66">
        <f>SUM(I47:I58)</f>
        <v>343184720.23000002</v>
      </c>
      <c r="J59" s="66">
        <f>SUM(J47:J58)</f>
        <v>28089305.709999997</v>
      </c>
      <c r="K59" s="73">
        <v>296.25</v>
      </c>
      <c r="L59" s="67">
        <f>IF(I59=0,0,(B59-I59)/I59)</f>
        <v>-8.441090655372277E-2</v>
      </c>
      <c r="M59" s="68">
        <f>IF(K59=0,0,(H59-K59)/K59)</f>
        <v>2.7734897216510131E-2</v>
      </c>
    </row>
    <row r="62" spans="1:13" x14ac:dyDescent="0.25">
      <c r="I62" s="69"/>
    </row>
    <row r="64" spans="1:13" x14ac:dyDescent="0.25">
      <c r="I64" s="69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64"/>
  <sheetViews>
    <sheetView showZeros="0" topLeftCell="A46" zoomScale="84" zoomScaleNormal="84" workbookViewId="0">
      <selection activeCell="D39" sqref="D39"/>
    </sheetView>
  </sheetViews>
  <sheetFormatPr baseColWidth="10" defaultColWidth="9" defaultRowHeight="15.75" x14ac:dyDescent="0.25"/>
  <cols>
    <col min="1" max="1" width="20.625" style="42" customWidth="1"/>
    <col min="2" max="2" width="15.375" style="41" customWidth="1"/>
    <col min="3" max="3" width="11.75" style="41" customWidth="1"/>
    <col min="4" max="4" width="12.25" style="41" customWidth="1"/>
    <col min="5" max="5" width="10.75" style="41" customWidth="1"/>
    <col min="6" max="8" width="10" style="41" customWidth="1"/>
    <col min="9" max="9" width="13.875" style="41" bestFit="1" customWidth="1"/>
    <col min="10" max="10" width="11.75" style="41" bestFit="1" customWidth="1"/>
    <col min="11" max="11" width="9.25" style="41" customWidth="1"/>
    <col min="12" max="13" width="10" style="41" customWidth="1"/>
    <col min="14" max="16384" width="9" style="41"/>
  </cols>
  <sheetData>
    <row r="2" spans="1:13" ht="20.25" x14ac:dyDescent="0.3">
      <c r="A2" s="91" t="str">
        <f>"MÅLESTATISTIKK FOR MALERE - 1. HALVÅR "&amp;FORS!$A$14</f>
        <v>MÅLESTATISTIKK FOR MALERE - 1. HALVÅR 2019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6.5" thickBo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44"/>
      <c r="B4" s="45" t="s">
        <v>4</v>
      </c>
      <c r="C4" s="46"/>
      <c r="D4" s="45" t="s">
        <v>5</v>
      </c>
      <c r="E4" s="46"/>
      <c r="F4" s="45" t="str">
        <f>"Fortjeneste 1. halvår  "&amp;FORS!$A$14-0</f>
        <v>Fortjeneste 1. halvår  2019</v>
      </c>
      <c r="G4" s="47"/>
      <c r="H4" s="46"/>
      <c r="I4" s="45" t="str">
        <f>" 1. halvår  "&amp;FORS!$A$14-1</f>
        <v xml:space="preserve"> 1. halvår  2018</v>
      </c>
      <c r="J4" s="47"/>
      <c r="K4" s="46"/>
      <c r="L4" s="45" t="s">
        <v>23</v>
      </c>
      <c r="M4" s="48"/>
    </row>
    <row r="5" spans="1:13" x14ac:dyDescent="0.25">
      <c r="A5" s="49"/>
      <c r="B5" s="50" t="s">
        <v>6</v>
      </c>
      <c r="C5" s="50" t="s">
        <v>6</v>
      </c>
      <c r="D5" s="50" t="s">
        <v>6</v>
      </c>
      <c r="E5" s="50" t="s">
        <v>6</v>
      </c>
      <c r="F5" s="50" t="s">
        <v>6</v>
      </c>
      <c r="G5" s="50" t="s">
        <v>6</v>
      </c>
      <c r="H5" s="51" t="s">
        <v>27</v>
      </c>
      <c r="I5" s="50" t="s">
        <v>6</v>
      </c>
      <c r="J5" s="50" t="s">
        <v>6</v>
      </c>
      <c r="K5" s="51" t="s">
        <v>25</v>
      </c>
      <c r="L5" s="50" t="s">
        <v>6</v>
      </c>
      <c r="M5" s="52" t="s">
        <v>25</v>
      </c>
    </row>
    <row r="6" spans="1:13" x14ac:dyDescent="0.25">
      <c r="A6" s="53"/>
      <c r="B6" s="54" t="s">
        <v>24</v>
      </c>
      <c r="C6" s="54" t="s">
        <v>26</v>
      </c>
      <c r="D6" s="54" t="s">
        <v>24</v>
      </c>
      <c r="E6" s="54" t="s">
        <v>26</v>
      </c>
      <c r="F6" s="54" t="s">
        <v>24</v>
      </c>
      <c r="G6" s="54" t="s">
        <v>26</v>
      </c>
      <c r="H6" s="55" t="s">
        <v>28</v>
      </c>
      <c r="I6" s="54" t="s">
        <v>24</v>
      </c>
      <c r="J6" s="54" t="s">
        <v>26</v>
      </c>
      <c r="K6" s="55" t="s">
        <v>22</v>
      </c>
      <c r="L6" s="54" t="s">
        <v>24</v>
      </c>
      <c r="M6" s="56" t="s">
        <v>22</v>
      </c>
    </row>
    <row r="7" spans="1:13" x14ac:dyDescent="0.25">
      <c r="A7" s="57" t="s">
        <v>20</v>
      </c>
      <c r="B7" s="19"/>
      <c r="C7" s="17"/>
      <c r="D7" s="19"/>
      <c r="E7" s="19"/>
      <c r="F7" s="59">
        <f>IF(D7=0,0,B7/D7)</f>
        <v>0</v>
      </c>
      <c r="G7" s="59">
        <f>IF(E7=0,0,C7/E7)</f>
        <v>0</v>
      </c>
      <c r="H7" s="59">
        <f>IF(D7+E7=0,0,(B7+C7)/(D7+E7))</f>
        <v>0</v>
      </c>
      <c r="I7" s="17"/>
      <c r="J7" s="17"/>
      <c r="K7" s="17">
        <v>0</v>
      </c>
      <c r="L7" s="60">
        <f>IF(I7=0,0,(B7-I7)/I7)</f>
        <v>0</v>
      </c>
      <c r="M7" s="61">
        <f>IF(K7=0,0,(H7-K7)/K7)</f>
        <v>0</v>
      </c>
    </row>
    <row r="8" spans="1:13" x14ac:dyDescent="0.25">
      <c r="A8" s="57" t="s">
        <v>7</v>
      </c>
      <c r="B8" s="74">
        <v>2027204.2</v>
      </c>
      <c r="C8" s="75"/>
      <c r="D8" s="76">
        <v>8263.4</v>
      </c>
      <c r="E8" s="17"/>
      <c r="F8" s="59">
        <f t="shared" ref="F8:G18" si="0">IF(D8=0,0,B8/D8)</f>
        <v>245.32325677082073</v>
      </c>
      <c r="G8" s="59">
        <f t="shared" si="0"/>
        <v>0</v>
      </c>
      <c r="H8" s="59">
        <f t="shared" ref="H8:H18" si="1">IF(D8+E8=0,0,(B8+C8)/(D8+E8))</f>
        <v>245.32325677082073</v>
      </c>
      <c r="I8" s="76">
        <v>1489529.86</v>
      </c>
      <c r="J8" s="2"/>
      <c r="K8" s="3">
        <v>260.14</v>
      </c>
      <c r="L8" s="60">
        <f t="shared" ref="L8:L18" si="2">IF(I8=0,0,(B8-I8)/I8)</f>
        <v>0.36096915841619975</v>
      </c>
      <c r="M8" s="61">
        <f t="shared" ref="M8:M18" si="3">IF(K8=0,0,(H8-K8)/K8)</f>
        <v>-5.6956804909584276E-2</v>
      </c>
    </row>
    <row r="9" spans="1:13" x14ac:dyDescent="0.25">
      <c r="A9" s="57" t="s">
        <v>21</v>
      </c>
      <c r="B9" s="17"/>
      <c r="C9" s="17"/>
      <c r="D9" s="17"/>
      <c r="E9" s="17"/>
      <c r="F9" s="59">
        <f t="shared" si="0"/>
        <v>0</v>
      </c>
      <c r="G9" s="59">
        <f t="shared" si="0"/>
        <v>0</v>
      </c>
      <c r="H9" s="59">
        <f t="shared" si="1"/>
        <v>0</v>
      </c>
      <c r="I9" s="17"/>
      <c r="J9" s="17"/>
      <c r="K9" s="17">
        <v>0</v>
      </c>
      <c r="L9" s="60">
        <f t="shared" si="2"/>
        <v>0</v>
      </c>
      <c r="M9" s="61">
        <f t="shared" si="3"/>
        <v>0</v>
      </c>
    </row>
    <row r="10" spans="1:13" x14ac:dyDescent="0.25">
      <c r="A10" s="57" t="s">
        <v>8</v>
      </c>
      <c r="B10" s="19"/>
      <c r="C10" s="17"/>
      <c r="D10" s="19"/>
      <c r="E10" s="17"/>
      <c r="F10" s="59">
        <f t="shared" si="0"/>
        <v>0</v>
      </c>
      <c r="G10" s="59">
        <f t="shared" si="0"/>
        <v>0</v>
      </c>
      <c r="H10" s="59">
        <f t="shared" si="1"/>
        <v>0</v>
      </c>
      <c r="I10" s="17"/>
      <c r="J10" s="17"/>
      <c r="K10" s="17">
        <v>0</v>
      </c>
      <c r="L10" s="60">
        <f t="shared" si="2"/>
        <v>0</v>
      </c>
      <c r="M10" s="61">
        <f t="shared" si="3"/>
        <v>0</v>
      </c>
    </row>
    <row r="11" spans="1:13" x14ac:dyDescent="0.25">
      <c r="A11" s="57" t="s">
        <v>9</v>
      </c>
      <c r="B11" s="17">
        <v>2830789.65</v>
      </c>
      <c r="C11" s="17"/>
      <c r="D11" s="17">
        <v>8499</v>
      </c>
      <c r="E11" s="17"/>
      <c r="F11" s="59">
        <f t="shared" si="0"/>
        <v>333.07326156018354</v>
      </c>
      <c r="G11" s="59">
        <f t="shared" si="0"/>
        <v>0</v>
      </c>
      <c r="H11" s="59">
        <f t="shared" si="1"/>
        <v>333.07326156018354</v>
      </c>
      <c r="I11" s="17">
        <v>1997274</v>
      </c>
      <c r="J11" s="17"/>
      <c r="K11" s="17">
        <v>314.98</v>
      </c>
      <c r="L11" s="60">
        <f t="shared" si="2"/>
        <v>0.41732664121197188</v>
      </c>
      <c r="M11" s="61">
        <f t="shared" si="3"/>
        <v>5.7442572735359451E-2</v>
      </c>
    </row>
    <row r="12" spans="1:13" x14ac:dyDescent="0.25">
      <c r="A12" s="57" t="s">
        <v>11</v>
      </c>
      <c r="B12" s="19"/>
      <c r="C12" s="17"/>
      <c r="D12" s="19"/>
      <c r="E12" s="17"/>
      <c r="F12" s="59">
        <f t="shared" si="0"/>
        <v>0</v>
      </c>
      <c r="G12" s="59">
        <f t="shared" si="0"/>
        <v>0</v>
      </c>
      <c r="H12" s="59">
        <f t="shared" si="1"/>
        <v>0</v>
      </c>
      <c r="I12" s="17"/>
      <c r="J12" s="17"/>
      <c r="K12" s="17">
        <v>0</v>
      </c>
      <c r="L12" s="60">
        <f t="shared" si="2"/>
        <v>0</v>
      </c>
      <c r="M12" s="61">
        <f t="shared" si="3"/>
        <v>0</v>
      </c>
    </row>
    <row r="13" spans="1:13" x14ac:dyDescent="0.25">
      <c r="A13" s="57" t="s">
        <v>12</v>
      </c>
      <c r="B13" s="17"/>
      <c r="C13" s="17"/>
      <c r="D13" s="17"/>
      <c r="E13" s="17"/>
      <c r="F13" s="59">
        <f t="shared" si="0"/>
        <v>0</v>
      </c>
      <c r="G13" s="59">
        <f t="shared" si="0"/>
        <v>0</v>
      </c>
      <c r="H13" s="59">
        <f t="shared" si="1"/>
        <v>0</v>
      </c>
      <c r="I13" s="17"/>
      <c r="J13" s="17"/>
      <c r="K13" s="17">
        <v>0</v>
      </c>
      <c r="L13" s="60">
        <f t="shared" si="2"/>
        <v>0</v>
      </c>
      <c r="M13" s="61">
        <f t="shared" si="3"/>
        <v>0</v>
      </c>
    </row>
    <row r="14" spans="1:13" x14ac:dyDescent="0.25">
      <c r="A14" s="57" t="s">
        <v>13</v>
      </c>
      <c r="B14" s="19">
        <v>86656</v>
      </c>
      <c r="C14" s="17"/>
      <c r="D14" s="19">
        <v>227</v>
      </c>
      <c r="E14" s="17"/>
      <c r="F14" s="59">
        <f t="shared" si="0"/>
        <v>381.74449339207047</v>
      </c>
      <c r="G14" s="59">
        <f t="shared" si="0"/>
        <v>0</v>
      </c>
      <c r="H14" s="59">
        <f t="shared" si="1"/>
        <v>381.74449339207047</v>
      </c>
      <c r="I14" s="17">
        <v>66992</v>
      </c>
      <c r="J14" s="17"/>
      <c r="K14" s="17">
        <v>377.42</v>
      </c>
      <c r="L14" s="60">
        <f t="shared" si="2"/>
        <v>0.29352758538332935</v>
      </c>
      <c r="M14" s="61">
        <f t="shared" si="3"/>
        <v>1.1458039828494651E-2</v>
      </c>
    </row>
    <row r="15" spans="1:13" x14ac:dyDescent="0.25">
      <c r="A15" s="57" t="s">
        <v>14</v>
      </c>
      <c r="B15" s="17">
        <v>19582839</v>
      </c>
      <c r="C15" s="17">
        <v>3503061</v>
      </c>
      <c r="D15" s="17">
        <v>76665.41</v>
      </c>
      <c r="E15" s="17">
        <v>17101.87</v>
      </c>
      <c r="F15" s="59">
        <f t="shared" si="0"/>
        <v>255.43252165481147</v>
      </c>
      <c r="G15" s="59">
        <f t="shared" si="0"/>
        <v>204.83496833971958</v>
      </c>
      <c r="H15" s="59">
        <f t="shared" si="1"/>
        <v>246.20421963823628</v>
      </c>
      <c r="I15" s="19">
        <v>19801825</v>
      </c>
      <c r="J15" s="17">
        <v>1951159</v>
      </c>
      <c r="K15" s="17">
        <v>263.83999999999997</v>
      </c>
      <c r="L15" s="60">
        <f t="shared" si="2"/>
        <v>-1.1058879673969445E-2</v>
      </c>
      <c r="M15" s="61">
        <f t="shared" si="3"/>
        <v>-6.6842709072785375E-2</v>
      </c>
    </row>
    <row r="16" spans="1:13" x14ac:dyDescent="0.25">
      <c r="A16" s="57" t="s">
        <v>15</v>
      </c>
      <c r="B16" s="19">
        <v>423315.98</v>
      </c>
      <c r="C16" s="17"/>
      <c r="D16" s="19">
        <v>1097.5</v>
      </c>
      <c r="E16" s="17"/>
      <c r="F16" s="59">
        <f t="shared" si="0"/>
        <v>385.70932118451026</v>
      </c>
      <c r="G16" s="59">
        <f t="shared" si="0"/>
        <v>0</v>
      </c>
      <c r="H16" s="59">
        <f t="shared" si="1"/>
        <v>385.70932118451026</v>
      </c>
      <c r="I16" s="17">
        <v>782636.75</v>
      </c>
      <c r="J16" s="17"/>
      <c r="K16" s="17">
        <v>345.76</v>
      </c>
      <c r="L16" s="60">
        <f t="shared" si="2"/>
        <v>-0.45911563697973551</v>
      </c>
      <c r="M16" s="61">
        <f t="shared" si="3"/>
        <v>0.11554060962664932</v>
      </c>
    </row>
    <row r="17" spans="1:13" x14ac:dyDescent="0.25">
      <c r="A17" s="57" t="s">
        <v>16</v>
      </c>
      <c r="B17" s="19"/>
      <c r="C17" s="17"/>
      <c r="D17" s="19"/>
      <c r="E17" s="17"/>
      <c r="F17" s="59">
        <f t="shared" si="0"/>
        <v>0</v>
      </c>
      <c r="G17" s="59">
        <f t="shared" si="0"/>
        <v>0</v>
      </c>
      <c r="H17" s="59">
        <f t="shared" si="1"/>
        <v>0</v>
      </c>
      <c r="I17" s="17"/>
      <c r="J17" s="17"/>
      <c r="K17" s="17">
        <v>0</v>
      </c>
      <c r="L17" s="60">
        <f t="shared" si="2"/>
        <v>0</v>
      </c>
      <c r="M17" s="61">
        <f t="shared" si="3"/>
        <v>0</v>
      </c>
    </row>
    <row r="18" spans="1:13" x14ac:dyDescent="0.25">
      <c r="A18" s="57" t="s">
        <v>17</v>
      </c>
      <c r="B18" s="17">
        <v>10629649.92</v>
      </c>
      <c r="C18" s="17">
        <v>390514.49</v>
      </c>
      <c r="D18" s="17">
        <v>35729.5</v>
      </c>
      <c r="E18" s="17">
        <v>2551</v>
      </c>
      <c r="F18" s="59">
        <f t="shared" si="0"/>
        <v>297.50346128549239</v>
      </c>
      <c r="G18" s="59">
        <f t="shared" si="0"/>
        <v>153.08290474323795</v>
      </c>
      <c r="H18" s="59">
        <f t="shared" si="1"/>
        <v>287.87932263162708</v>
      </c>
      <c r="I18" s="19">
        <v>7241015</v>
      </c>
      <c r="J18" s="17"/>
      <c r="K18" s="17">
        <v>317.45</v>
      </c>
      <c r="L18" s="60">
        <f t="shared" si="2"/>
        <v>0.4679778898400293</v>
      </c>
      <c r="M18" s="61">
        <f t="shared" si="3"/>
        <v>-9.3150661106860655E-2</v>
      </c>
    </row>
    <row r="19" spans="1:13" s="65" customFormat="1" ht="16.5" thickBot="1" x14ac:dyDescent="0.3">
      <c r="A19" s="62" t="s">
        <v>18</v>
      </c>
      <c r="B19" s="31">
        <f>SUM(B7:B18)</f>
        <v>35580454.75</v>
      </c>
      <c r="C19" s="31">
        <f>SUM(C7:C18)</f>
        <v>3893575.49</v>
      </c>
      <c r="D19" s="31">
        <f>SUM(D7:D18)</f>
        <v>130481.81</v>
      </c>
      <c r="E19" s="31">
        <f>SUM(E7:E18)</f>
        <v>19652.87</v>
      </c>
      <c r="F19" s="31">
        <f>IF(D19=0,0,B19/D19)</f>
        <v>272.68517159594887</v>
      </c>
      <c r="G19" s="31">
        <f>IF(E19=0,0,C19/E19)</f>
        <v>198.11739913814117</v>
      </c>
      <c r="H19" s="31">
        <f>IF(D19+E19=0,0,(B19+C19)/(D19+E19))</f>
        <v>262.92413078710399</v>
      </c>
      <c r="I19" s="31">
        <f>SUM(I7:I18)</f>
        <v>31379272.609999999</v>
      </c>
      <c r="J19" s="31">
        <f>SUM(J7:J18)</f>
        <v>1951159</v>
      </c>
      <c r="K19" s="32">
        <v>278.29000000000002</v>
      </c>
      <c r="L19" s="63">
        <f>IF(I19=0,0,(B19-I19)/I19)</f>
        <v>0.13388398744020474</v>
      </c>
      <c r="M19" s="64">
        <f>IF(K19=0,0,(H19-K19)/K19)</f>
        <v>-5.5215312130856405E-2</v>
      </c>
    </row>
    <row r="22" spans="1:13" ht="20.25" x14ac:dyDescent="0.3">
      <c r="A22" s="91" t="str">
        <f>"MÅLESTATISTIKK FOR MALERE - 2. HALVÅR "&amp;FORS!$A$14</f>
        <v>MÅLESTATISTIKK FOR MALERE - 2. HALVÅR 2019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16.5" thickBot="1" x14ac:dyDescent="0.3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x14ac:dyDescent="0.25">
      <c r="A24" s="44"/>
      <c r="B24" s="45" t="s">
        <v>4</v>
      </c>
      <c r="C24" s="46"/>
      <c r="D24" s="45" t="s">
        <v>5</v>
      </c>
      <c r="E24" s="46"/>
      <c r="F24" s="45" t="str">
        <f>"Fortjeneste 2. halvår  "&amp;FORS!$A$14-0</f>
        <v>Fortjeneste 2. halvår  2019</v>
      </c>
      <c r="G24" s="47"/>
      <c r="H24" s="46"/>
      <c r="I24" s="45" t="str">
        <f>" 2. halvår  "&amp;FORS!$A$14-1</f>
        <v xml:space="preserve"> 2. halvår  2018</v>
      </c>
      <c r="J24" s="47"/>
      <c r="K24" s="46"/>
      <c r="L24" s="45" t="s">
        <v>23</v>
      </c>
      <c r="M24" s="48"/>
    </row>
    <row r="25" spans="1:13" x14ac:dyDescent="0.25">
      <c r="A25" s="49"/>
      <c r="B25" s="50" t="s">
        <v>6</v>
      </c>
      <c r="C25" s="50" t="s">
        <v>6</v>
      </c>
      <c r="D25" s="50" t="s">
        <v>6</v>
      </c>
      <c r="E25" s="50" t="s">
        <v>6</v>
      </c>
      <c r="F25" s="50" t="s">
        <v>6</v>
      </c>
      <c r="G25" s="50" t="s">
        <v>6</v>
      </c>
      <c r="H25" s="51" t="s">
        <v>27</v>
      </c>
      <c r="I25" s="50" t="s">
        <v>6</v>
      </c>
      <c r="J25" s="50" t="s">
        <v>6</v>
      </c>
      <c r="K25" s="51" t="s">
        <v>25</v>
      </c>
      <c r="L25" s="50" t="s">
        <v>6</v>
      </c>
      <c r="M25" s="52" t="s">
        <v>25</v>
      </c>
    </row>
    <row r="26" spans="1:13" x14ac:dyDescent="0.25">
      <c r="A26" s="53"/>
      <c r="B26" s="54" t="s">
        <v>24</v>
      </c>
      <c r="C26" s="54" t="s">
        <v>26</v>
      </c>
      <c r="D26" s="54" t="s">
        <v>24</v>
      </c>
      <c r="E26" s="54" t="s">
        <v>26</v>
      </c>
      <c r="F26" s="54" t="s">
        <v>24</v>
      </c>
      <c r="G26" s="54" t="s">
        <v>26</v>
      </c>
      <c r="H26" s="55" t="s">
        <v>28</v>
      </c>
      <c r="I26" s="54" t="s">
        <v>24</v>
      </c>
      <c r="J26" s="54" t="s">
        <v>26</v>
      </c>
      <c r="K26" s="55" t="s">
        <v>22</v>
      </c>
      <c r="L26" s="54" t="s">
        <v>24</v>
      </c>
      <c r="M26" s="56" t="s">
        <v>22</v>
      </c>
    </row>
    <row r="27" spans="1:13" x14ac:dyDescent="0.25">
      <c r="A27" s="57" t="s">
        <v>20</v>
      </c>
      <c r="B27" s="19"/>
      <c r="C27" s="17"/>
      <c r="D27" s="19"/>
      <c r="E27" s="17"/>
      <c r="F27" s="59">
        <f t="shared" ref="F27:G38" si="4">IF(D27=0,0,B27/D27)</f>
        <v>0</v>
      </c>
      <c r="G27" s="59">
        <f t="shared" si="4"/>
        <v>0</v>
      </c>
      <c r="H27" s="59">
        <f>IF(D27+E27=0,0,(B27+C27)/(D27+E27))</f>
        <v>0</v>
      </c>
      <c r="I27" s="17"/>
      <c r="J27" s="17"/>
      <c r="K27" s="17">
        <v>0</v>
      </c>
      <c r="L27" s="60">
        <f>IF(I27=0,0,(B27-I27)/I27)</f>
        <v>0</v>
      </c>
      <c r="M27" s="61">
        <f>IF(K27=0,0,(H27-K27)/K27)</f>
        <v>0</v>
      </c>
    </row>
    <row r="28" spans="1:13" x14ac:dyDescent="0.25">
      <c r="A28" s="57" t="s">
        <v>7</v>
      </c>
      <c r="B28" s="17">
        <v>2074331.88</v>
      </c>
      <c r="C28" s="17"/>
      <c r="D28" s="19">
        <v>8050.32</v>
      </c>
      <c r="E28" s="17"/>
      <c r="F28" s="59">
        <f t="shared" si="4"/>
        <v>257.67073607011895</v>
      </c>
      <c r="G28" s="59">
        <f t="shared" si="4"/>
        <v>0</v>
      </c>
      <c r="H28" s="59">
        <f t="shared" ref="H28:H38" si="5">IF(D28+E28=0,0,(B28+C28)/(D28+E28))</f>
        <v>257.67073607011895</v>
      </c>
      <c r="I28" s="19">
        <v>1491296.18</v>
      </c>
      <c r="J28" s="17"/>
      <c r="K28" s="17">
        <v>274.06</v>
      </c>
      <c r="L28" s="60">
        <f t="shared" ref="L28:L39" si="6">IF(I28=0,0,(B28-I28)/I28)</f>
        <v>0.39095902465196414</v>
      </c>
      <c r="M28" s="61">
        <f t="shared" ref="M28:M39" si="7">IF(K28=0,0,(H28-K28)/K28)</f>
        <v>-5.9801736590093607E-2</v>
      </c>
    </row>
    <row r="29" spans="1:13" x14ac:dyDescent="0.25">
      <c r="A29" s="57" t="s">
        <v>21</v>
      </c>
      <c r="B29" s="17"/>
      <c r="C29" s="17"/>
      <c r="D29" s="17"/>
      <c r="E29" s="17"/>
      <c r="F29" s="59">
        <f t="shared" si="4"/>
        <v>0</v>
      </c>
      <c r="G29" s="59">
        <f t="shared" si="4"/>
        <v>0</v>
      </c>
      <c r="H29" s="59">
        <f t="shared" si="5"/>
        <v>0</v>
      </c>
      <c r="I29" s="17"/>
      <c r="J29" s="17"/>
      <c r="K29" s="17">
        <v>0</v>
      </c>
      <c r="L29" s="60">
        <f t="shared" si="6"/>
        <v>0</v>
      </c>
      <c r="M29" s="61">
        <f t="shared" si="7"/>
        <v>0</v>
      </c>
    </row>
    <row r="30" spans="1:13" x14ac:dyDescent="0.25">
      <c r="A30" s="57" t="s">
        <v>8</v>
      </c>
      <c r="B30" s="19"/>
      <c r="C30" s="17"/>
      <c r="D30" s="19"/>
      <c r="E30" s="17"/>
      <c r="F30" s="59">
        <f t="shared" si="4"/>
        <v>0</v>
      </c>
      <c r="G30" s="59">
        <f t="shared" si="4"/>
        <v>0</v>
      </c>
      <c r="H30" s="59">
        <f t="shared" si="5"/>
        <v>0</v>
      </c>
      <c r="I30" s="17"/>
      <c r="J30" s="17"/>
      <c r="K30" s="17">
        <v>0</v>
      </c>
      <c r="L30" s="60">
        <f t="shared" si="6"/>
        <v>0</v>
      </c>
      <c r="M30" s="61">
        <f t="shared" si="7"/>
        <v>0</v>
      </c>
    </row>
    <row r="31" spans="1:13" x14ac:dyDescent="0.25">
      <c r="A31" s="57" t="s">
        <v>9</v>
      </c>
      <c r="B31" s="17">
        <v>592277</v>
      </c>
      <c r="C31" s="17"/>
      <c r="D31" s="17">
        <v>1456</v>
      </c>
      <c r="E31" s="17"/>
      <c r="F31" s="59">
        <f t="shared" si="4"/>
        <v>406.78365384615387</v>
      </c>
      <c r="G31" s="59">
        <f t="shared" si="4"/>
        <v>0</v>
      </c>
      <c r="H31" s="59">
        <f t="shared" si="5"/>
        <v>406.78365384615387</v>
      </c>
      <c r="I31" s="17">
        <v>2032772.51</v>
      </c>
      <c r="J31" s="17"/>
      <c r="K31" s="17">
        <v>345.42</v>
      </c>
      <c r="L31" s="60">
        <f t="shared" si="6"/>
        <v>-0.70863586698149517</v>
      </c>
      <c r="M31" s="61">
        <f t="shared" si="7"/>
        <v>0.1776493944941053</v>
      </c>
    </row>
    <row r="32" spans="1:13" x14ac:dyDescent="0.25">
      <c r="A32" s="57" t="s">
        <v>11</v>
      </c>
      <c r="B32" s="17"/>
      <c r="C32" s="17"/>
      <c r="D32" s="19"/>
      <c r="E32" s="17"/>
      <c r="F32" s="59">
        <f t="shared" si="4"/>
        <v>0</v>
      </c>
      <c r="G32" s="59">
        <f t="shared" si="4"/>
        <v>0</v>
      </c>
      <c r="H32" s="59">
        <f t="shared" si="5"/>
        <v>0</v>
      </c>
      <c r="I32" s="19"/>
      <c r="J32" s="17"/>
      <c r="K32" s="17">
        <v>0</v>
      </c>
      <c r="L32" s="60">
        <f t="shared" si="6"/>
        <v>0</v>
      </c>
      <c r="M32" s="61">
        <f t="shared" si="7"/>
        <v>0</v>
      </c>
    </row>
    <row r="33" spans="1:13" x14ac:dyDescent="0.25">
      <c r="A33" s="57" t="s">
        <v>12</v>
      </c>
      <c r="B33" s="17"/>
      <c r="C33" s="17"/>
      <c r="D33" s="17"/>
      <c r="E33" s="17"/>
      <c r="F33" s="59">
        <f t="shared" si="4"/>
        <v>0</v>
      </c>
      <c r="G33" s="59">
        <f t="shared" si="4"/>
        <v>0</v>
      </c>
      <c r="H33" s="59">
        <f t="shared" si="5"/>
        <v>0</v>
      </c>
      <c r="I33" s="17"/>
      <c r="J33" s="17"/>
      <c r="K33" s="17">
        <v>0</v>
      </c>
      <c r="L33" s="60">
        <f t="shared" si="6"/>
        <v>0</v>
      </c>
      <c r="M33" s="61">
        <f t="shared" si="7"/>
        <v>0</v>
      </c>
    </row>
    <row r="34" spans="1:13" x14ac:dyDescent="0.25">
      <c r="A34" s="57" t="s">
        <v>13</v>
      </c>
      <c r="B34" s="17">
        <v>194898</v>
      </c>
      <c r="C34" s="17"/>
      <c r="D34" s="17">
        <v>633</v>
      </c>
      <c r="E34" s="17"/>
      <c r="F34" s="59">
        <f t="shared" si="4"/>
        <v>307.89573459715638</v>
      </c>
      <c r="G34" s="59">
        <f t="shared" si="4"/>
        <v>0</v>
      </c>
      <c r="H34" s="59">
        <f t="shared" si="5"/>
        <v>307.89573459715638</v>
      </c>
      <c r="I34" s="17">
        <v>286665</v>
      </c>
      <c r="J34" s="17"/>
      <c r="K34" s="17">
        <v>441.36</v>
      </c>
      <c r="L34" s="60">
        <f t="shared" si="6"/>
        <v>-0.3201193030192036</v>
      </c>
      <c r="M34" s="61">
        <f t="shared" si="7"/>
        <v>-0.30239320600608038</v>
      </c>
    </row>
    <row r="35" spans="1:13" x14ac:dyDescent="0.25">
      <c r="A35" s="57" t="s">
        <v>14</v>
      </c>
      <c r="B35" s="17">
        <v>13616221</v>
      </c>
      <c r="C35" s="17">
        <v>1533812</v>
      </c>
      <c r="D35" s="17">
        <v>47728.22</v>
      </c>
      <c r="E35" s="17">
        <v>7450.13</v>
      </c>
      <c r="F35" s="59">
        <f t="shared" si="4"/>
        <v>285.28658726430609</v>
      </c>
      <c r="G35" s="59">
        <f t="shared" si="4"/>
        <v>205.87721288084904</v>
      </c>
      <c r="H35" s="59">
        <f t="shared" si="5"/>
        <v>274.56480666783261</v>
      </c>
      <c r="I35" s="17">
        <v>20787622</v>
      </c>
      <c r="J35" s="17">
        <v>4342459</v>
      </c>
      <c r="K35" s="17">
        <v>258.79000000000002</v>
      </c>
      <c r="L35" s="60">
        <f t="shared" si="6"/>
        <v>-0.34498419299715954</v>
      </c>
      <c r="M35" s="61">
        <f t="shared" si="7"/>
        <v>6.095601324561456E-2</v>
      </c>
    </row>
    <row r="36" spans="1:13" x14ac:dyDescent="0.25">
      <c r="A36" s="57" t="s">
        <v>15</v>
      </c>
      <c r="B36" s="19">
        <v>558551</v>
      </c>
      <c r="C36" s="17"/>
      <c r="D36" s="19">
        <v>1604</v>
      </c>
      <c r="E36" s="17"/>
      <c r="F36" s="59">
        <f t="shared" si="4"/>
        <v>348.22381546134665</v>
      </c>
      <c r="G36" s="59">
        <f t="shared" si="4"/>
        <v>0</v>
      </c>
      <c r="H36" s="59">
        <f t="shared" si="5"/>
        <v>348.22381546134665</v>
      </c>
      <c r="I36" s="17">
        <v>327380</v>
      </c>
      <c r="J36" s="17"/>
      <c r="K36" s="17">
        <v>380.23</v>
      </c>
      <c r="L36" s="60">
        <f t="shared" si="6"/>
        <v>0.70612438145274603</v>
      </c>
      <c r="M36" s="61">
        <f t="shared" si="7"/>
        <v>-8.4175852874979279E-2</v>
      </c>
    </row>
    <row r="37" spans="1:13" x14ac:dyDescent="0.25">
      <c r="A37" s="57" t="s">
        <v>16</v>
      </c>
      <c r="B37" s="19"/>
      <c r="C37" s="17">
        <v>0</v>
      </c>
      <c r="D37" s="19"/>
      <c r="E37" s="17"/>
      <c r="F37" s="59">
        <f t="shared" si="4"/>
        <v>0</v>
      </c>
      <c r="G37" s="59">
        <f t="shared" si="4"/>
        <v>0</v>
      </c>
      <c r="H37" s="59">
        <f t="shared" si="5"/>
        <v>0</v>
      </c>
      <c r="I37" s="17"/>
      <c r="J37" s="17"/>
      <c r="K37" s="17">
        <v>0</v>
      </c>
      <c r="L37" s="60">
        <f t="shared" si="6"/>
        <v>0</v>
      </c>
      <c r="M37" s="61">
        <f t="shared" si="7"/>
        <v>0</v>
      </c>
    </row>
    <row r="38" spans="1:13" x14ac:dyDescent="0.25">
      <c r="A38" s="57" t="s">
        <v>17</v>
      </c>
      <c r="B38" s="19">
        <v>9934668</v>
      </c>
      <c r="C38" s="19"/>
      <c r="D38" s="19">
        <v>35844</v>
      </c>
      <c r="E38" s="17"/>
      <c r="F38" s="59">
        <f t="shared" si="4"/>
        <v>277.16404419149649</v>
      </c>
      <c r="G38" s="59">
        <f t="shared" si="4"/>
        <v>0</v>
      </c>
      <c r="H38" s="59">
        <f t="shared" si="5"/>
        <v>277.16404419149649</v>
      </c>
      <c r="I38" s="17">
        <v>6986621</v>
      </c>
      <c r="J38" s="17">
        <v>1430172</v>
      </c>
      <c r="K38" s="17">
        <v>259.33</v>
      </c>
      <c r="L38" s="60">
        <f t="shared" si="6"/>
        <v>0.42195604999899095</v>
      </c>
      <c r="M38" s="61">
        <f t="shared" si="7"/>
        <v>6.8769691865563198E-2</v>
      </c>
    </row>
    <row r="39" spans="1:13" s="65" customFormat="1" ht="16.5" thickBot="1" x14ac:dyDescent="0.3">
      <c r="A39" s="62" t="s">
        <v>18</v>
      </c>
      <c r="B39" s="66">
        <f>SUM(B27:B38)</f>
        <v>26970946.879999999</v>
      </c>
      <c r="C39" s="66">
        <f>SUM(C27:C38)</f>
        <v>1533812</v>
      </c>
      <c r="D39" s="66">
        <f>SUM(D27:D38)</f>
        <v>95315.540000000008</v>
      </c>
      <c r="E39" s="66">
        <f>SUM(E27:E38)</f>
        <v>7450.13</v>
      </c>
      <c r="F39" s="66">
        <f>IF(D39=0,0,B39/D39)</f>
        <v>282.96484371803376</v>
      </c>
      <c r="G39" s="66">
        <f>IF(E39=0,0,C39/E39)</f>
        <v>205.87721288084904</v>
      </c>
      <c r="H39" s="66">
        <f>IF(D39+E39=0,0,(B39+C39)/(D39+E39))</f>
        <v>277.37627633819733</v>
      </c>
      <c r="I39" s="66">
        <f>SUM(I27:I38)</f>
        <v>31912356.690000001</v>
      </c>
      <c r="J39" s="66">
        <f>SUM(J27:J38)</f>
        <v>5772631</v>
      </c>
      <c r="K39" s="73">
        <v>264.69</v>
      </c>
      <c r="L39" s="67">
        <f t="shared" si="6"/>
        <v>-0.154843149254108</v>
      </c>
      <c r="M39" s="68">
        <f t="shared" si="7"/>
        <v>4.7928808561703617E-2</v>
      </c>
    </row>
    <row r="40" spans="1:13" x14ac:dyDescent="0.25">
      <c r="J40" s="69"/>
    </row>
    <row r="42" spans="1:13" ht="20.25" x14ac:dyDescent="0.3">
      <c r="A42" s="91" t="str">
        <f>"MÅLESTATISTIKK FOR MALERE - GJENNOMSNITT HELE ÅRET  "&amp;FORS!$A$14</f>
        <v>MÅLESTATISTIKK FOR MALERE - GJENNOMSNITT HELE ÅRET  2019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</row>
    <row r="43" spans="1:13" ht="16.5" thickBot="1" x14ac:dyDescent="0.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 x14ac:dyDescent="0.25">
      <c r="A44" s="44"/>
      <c r="B44" s="45" t="s">
        <v>4</v>
      </c>
      <c r="C44" s="46"/>
      <c r="D44" s="45" t="s">
        <v>5</v>
      </c>
      <c r="E44" s="46"/>
      <c r="F44" s="45" t="str">
        <f>"Fortjeneste hele  "&amp;FORS!$A$14-0</f>
        <v>Fortjeneste hele  2019</v>
      </c>
      <c r="G44" s="47"/>
      <c r="H44" s="46"/>
      <c r="I44" s="45" t="str">
        <f>" Hele året  "&amp;FORS!$A$14-1</f>
        <v xml:space="preserve"> Hele året  2018</v>
      </c>
      <c r="J44" s="47"/>
      <c r="K44" s="46"/>
      <c r="L44" s="45" t="s">
        <v>23</v>
      </c>
      <c r="M44" s="48"/>
    </row>
    <row r="45" spans="1:13" x14ac:dyDescent="0.25">
      <c r="A45" s="49"/>
      <c r="B45" s="50" t="s">
        <v>6</v>
      </c>
      <c r="C45" s="50" t="s">
        <v>6</v>
      </c>
      <c r="D45" s="50" t="s">
        <v>6</v>
      </c>
      <c r="E45" s="50" t="s">
        <v>6</v>
      </c>
      <c r="F45" s="50" t="s">
        <v>6</v>
      </c>
      <c r="G45" s="50" t="s">
        <v>6</v>
      </c>
      <c r="H45" s="51" t="s">
        <v>27</v>
      </c>
      <c r="I45" s="50" t="s">
        <v>6</v>
      </c>
      <c r="J45" s="50" t="s">
        <v>6</v>
      </c>
      <c r="K45" s="51" t="s">
        <v>25</v>
      </c>
      <c r="L45" s="50" t="s">
        <v>6</v>
      </c>
      <c r="M45" s="52" t="s">
        <v>25</v>
      </c>
    </row>
    <row r="46" spans="1:13" x14ac:dyDescent="0.25">
      <c r="A46" s="53"/>
      <c r="B46" s="70" t="s">
        <v>24</v>
      </c>
      <c r="C46" s="70" t="s">
        <v>26</v>
      </c>
      <c r="D46" s="70" t="s">
        <v>24</v>
      </c>
      <c r="E46" s="70" t="s">
        <v>26</v>
      </c>
      <c r="F46" s="70" t="s">
        <v>24</v>
      </c>
      <c r="G46" s="70" t="s">
        <v>26</v>
      </c>
      <c r="H46" s="71" t="s">
        <v>28</v>
      </c>
      <c r="I46" s="70" t="s">
        <v>24</v>
      </c>
      <c r="J46" s="70" t="s">
        <v>26</v>
      </c>
      <c r="K46" s="71" t="s">
        <v>22</v>
      </c>
      <c r="L46" s="70" t="s">
        <v>24</v>
      </c>
      <c r="M46" s="72" t="s">
        <v>22</v>
      </c>
    </row>
    <row r="47" spans="1:13" x14ac:dyDescent="0.25">
      <c r="A47" s="57" t="s">
        <v>20</v>
      </c>
      <c r="B47" s="59">
        <f>SUMIFS(B$7:B$19,$A$7:$A$19,$A47)+SUMIFS(B$27:B$39,$A$27:$A$39,$A47)</f>
        <v>0</v>
      </c>
      <c r="C47" s="59">
        <f t="shared" ref="C47:E58" si="8">SUMIFS(C$7:C$19,$A$7:$A$19,$A47)+SUMIFS(C$27:C$39,$A$27:$A$39,$A47)</f>
        <v>0</v>
      </c>
      <c r="D47" s="59">
        <f t="shared" si="8"/>
        <v>0</v>
      </c>
      <c r="E47" s="59">
        <f t="shared" si="8"/>
        <v>0</v>
      </c>
      <c r="F47" s="59">
        <f>IF(D47=0,0,B47/D47)</f>
        <v>0</v>
      </c>
      <c r="G47" s="59">
        <f>IF(E47=0,0,C27/E47)</f>
        <v>0</v>
      </c>
      <c r="H47" s="59">
        <f>IF(D47+E47=0,0,(B47+C47)/(D47+E47))</f>
        <v>0</v>
      </c>
      <c r="I47" s="59">
        <f>SUMIFS(I$7:I$19,$A$7:$A$19,$A47)+SUMIFS(I$27:I$39,$A$27:$A$39,$A47)</f>
        <v>0</v>
      </c>
      <c r="J47" s="59">
        <f>SUMIFS(J$7:J$19,$A$7:$A$19,$A47)+SUMIFS(J$27:J$39,$A$27:$A$39,$A47)</f>
        <v>0</v>
      </c>
      <c r="K47" s="17">
        <v>0</v>
      </c>
      <c r="L47" s="60">
        <f>IF(I47=0,0,(B47-I47)/I47)</f>
        <v>0</v>
      </c>
      <c r="M47" s="61">
        <f>IF(K47=0,0,(H47-K47)/K47)</f>
        <v>0</v>
      </c>
    </row>
    <row r="48" spans="1:13" x14ac:dyDescent="0.25">
      <c r="A48" s="57" t="s">
        <v>7</v>
      </c>
      <c r="B48" s="59">
        <f t="shared" ref="B48:B58" si="9">SUMIFS($B$7:$B$19,$A$7:$A$19,A48)+SUMIFS($B$27:$B$39,$A$27:$A$39,A48)</f>
        <v>4101536.08</v>
      </c>
      <c r="C48" s="59">
        <f t="shared" si="8"/>
        <v>0</v>
      </c>
      <c r="D48" s="59">
        <f t="shared" si="8"/>
        <v>16313.72</v>
      </c>
      <c r="E48" s="59">
        <f t="shared" si="8"/>
        <v>0</v>
      </c>
      <c r="F48" s="59">
        <f t="shared" ref="F48:G58" si="10">IF(D48=0,0,B48/D48)</f>
        <v>251.41635874588997</v>
      </c>
      <c r="G48" s="59">
        <f t="shared" si="10"/>
        <v>0</v>
      </c>
      <c r="H48" s="59">
        <f t="shared" ref="H48:H58" si="11">IF(D48+E48=0,0,(B48+C48)/(D48+E48))</f>
        <v>251.41635874588997</v>
      </c>
      <c r="I48" s="59">
        <f t="shared" ref="I48:J58" si="12">SUMIFS(I$7:I$19,$A$7:$A$19,$A48)+SUMIFS(I$27:I$39,$A$27:$A$39,$A48)</f>
        <v>2980826.04</v>
      </c>
      <c r="J48" s="59">
        <f t="shared" si="12"/>
        <v>0</v>
      </c>
      <c r="K48" s="17">
        <v>266.92</v>
      </c>
      <c r="L48" s="60">
        <f t="shared" ref="L48:L58" si="13">IF(I48=0,0,(B48-I48)/I48)</f>
        <v>0.37597297694031151</v>
      </c>
      <c r="M48" s="61">
        <f t="shared" ref="M48:M58" si="14">IF(K48=0,0,(H48-K48)/K48)</f>
        <v>-5.8083475401281469E-2</v>
      </c>
    </row>
    <row r="49" spans="1:13" x14ac:dyDescent="0.25">
      <c r="A49" s="57" t="s">
        <v>21</v>
      </c>
      <c r="B49" s="59">
        <f t="shared" si="9"/>
        <v>0</v>
      </c>
      <c r="C49" s="59">
        <f t="shared" si="8"/>
        <v>0</v>
      </c>
      <c r="D49" s="59">
        <f t="shared" si="8"/>
        <v>0</v>
      </c>
      <c r="E49" s="59">
        <f t="shared" si="8"/>
        <v>0</v>
      </c>
      <c r="F49" s="59">
        <f t="shared" si="10"/>
        <v>0</v>
      </c>
      <c r="G49" s="59">
        <f t="shared" si="10"/>
        <v>0</v>
      </c>
      <c r="H49" s="59">
        <f t="shared" si="11"/>
        <v>0</v>
      </c>
      <c r="I49" s="59">
        <f t="shared" si="12"/>
        <v>0</v>
      </c>
      <c r="J49" s="59">
        <f t="shared" si="12"/>
        <v>0</v>
      </c>
      <c r="K49" s="17"/>
      <c r="L49" s="60">
        <f t="shared" si="13"/>
        <v>0</v>
      </c>
      <c r="M49" s="61">
        <f t="shared" si="14"/>
        <v>0</v>
      </c>
    </row>
    <row r="50" spans="1:13" x14ac:dyDescent="0.25">
      <c r="A50" s="57" t="s">
        <v>8</v>
      </c>
      <c r="B50" s="59">
        <f t="shared" si="9"/>
        <v>0</v>
      </c>
      <c r="C50" s="59">
        <f t="shared" si="8"/>
        <v>0</v>
      </c>
      <c r="D50" s="59">
        <f t="shared" si="8"/>
        <v>0</v>
      </c>
      <c r="E50" s="59">
        <f t="shared" si="8"/>
        <v>0</v>
      </c>
      <c r="F50" s="59">
        <f t="shared" si="10"/>
        <v>0</v>
      </c>
      <c r="G50" s="59">
        <f t="shared" si="10"/>
        <v>0</v>
      </c>
      <c r="H50" s="59">
        <f t="shared" si="11"/>
        <v>0</v>
      </c>
      <c r="I50" s="59">
        <f t="shared" si="12"/>
        <v>0</v>
      </c>
      <c r="J50" s="59">
        <f t="shared" si="12"/>
        <v>0</v>
      </c>
      <c r="K50" s="17"/>
      <c r="L50" s="60">
        <f t="shared" si="13"/>
        <v>0</v>
      </c>
      <c r="M50" s="61">
        <f t="shared" si="14"/>
        <v>0</v>
      </c>
    </row>
    <row r="51" spans="1:13" x14ac:dyDescent="0.25">
      <c r="A51" s="57" t="s">
        <v>9</v>
      </c>
      <c r="B51" s="59">
        <f t="shared" si="9"/>
        <v>3423066.65</v>
      </c>
      <c r="C51" s="59">
        <f t="shared" si="8"/>
        <v>0</v>
      </c>
      <c r="D51" s="59">
        <f t="shared" si="8"/>
        <v>9955</v>
      </c>
      <c r="E51" s="59">
        <f t="shared" si="8"/>
        <v>0</v>
      </c>
      <c r="F51" s="59">
        <f t="shared" si="10"/>
        <v>343.85400803616272</v>
      </c>
      <c r="G51" s="59">
        <f t="shared" si="10"/>
        <v>0</v>
      </c>
      <c r="H51" s="59">
        <f t="shared" si="11"/>
        <v>343.85400803616272</v>
      </c>
      <c r="I51" s="59">
        <f t="shared" si="12"/>
        <v>4030046.51</v>
      </c>
      <c r="J51" s="59">
        <f t="shared" si="12"/>
        <v>0</v>
      </c>
      <c r="K51" s="17">
        <v>329.63</v>
      </c>
      <c r="L51" s="60">
        <f t="shared" si="13"/>
        <v>-0.15061361165283424</v>
      </c>
      <c r="M51" s="61">
        <f t="shared" si="14"/>
        <v>4.3151436568767194E-2</v>
      </c>
    </row>
    <row r="52" spans="1:13" x14ac:dyDescent="0.25">
      <c r="A52" s="57" t="s">
        <v>11</v>
      </c>
      <c r="B52" s="59">
        <f t="shared" si="9"/>
        <v>0</v>
      </c>
      <c r="C52" s="59">
        <f t="shared" si="8"/>
        <v>0</v>
      </c>
      <c r="D52" s="58">
        <f t="shared" si="8"/>
        <v>0</v>
      </c>
      <c r="E52" s="59">
        <f t="shared" si="8"/>
        <v>0</v>
      </c>
      <c r="F52" s="59">
        <f>IF(D52=0,0,B52/D52)</f>
        <v>0</v>
      </c>
      <c r="G52" s="59">
        <f t="shared" si="10"/>
        <v>0</v>
      </c>
      <c r="H52" s="59">
        <f>IF(D52+E52=0,0,(B52+C52)/(D52+E52))</f>
        <v>0</v>
      </c>
      <c r="I52" s="59">
        <f t="shared" si="12"/>
        <v>0</v>
      </c>
      <c r="J52" s="59">
        <f t="shared" si="12"/>
        <v>0</v>
      </c>
      <c r="K52" s="17">
        <v>0</v>
      </c>
      <c r="L52" s="60">
        <f t="shared" si="13"/>
        <v>0</v>
      </c>
      <c r="M52" s="61">
        <f t="shared" si="14"/>
        <v>0</v>
      </c>
    </row>
    <row r="53" spans="1:13" x14ac:dyDescent="0.25">
      <c r="A53" s="57" t="s">
        <v>12</v>
      </c>
      <c r="B53" s="59">
        <f t="shared" si="9"/>
        <v>0</v>
      </c>
      <c r="C53" s="59">
        <f t="shared" si="8"/>
        <v>0</v>
      </c>
      <c r="D53" s="59">
        <f t="shared" si="8"/>
        <v>0</v>
      </c>
      <c r="E53" s="59">
        <f t="shared" si="8"/>
        <v>0</v>
      </c>
      <c r="F53" s="59">
        <f t="shared" si="10"/>
        <v>0</v>
      </c>
      <c r="G53" s="59">
        <f t="shared" si="10"/>
        <v>0</v>
      </c>
      <c r="H53" s="59">
        <f t="shared" si="11"/>
        <v>0</v>
      </c>
      <c r="I53" s="59">
        <f t="shared" si="12"/>
        <v>0</v>
      </c>
      <c r="J53" s="59">
        <f t="shared" si="12"/>
        <v>0</v>
      </c>
      <c r="K53" s="17">
        <v>0</v>
      </c>
      <c r="L53" s="60">
        <f t="shared" si="13"/>
        <v>0</v>
      </c>
      <c r="M53" s="61">
        <f t="shared" si="14"/>
        <v>0</v>
      </c>
    </row>
    <row r="54" spans="1:13" x14ac:dyDescent="0.25">
      <c r="A54" s="57" t="s">
        <v>13</v>
      </c>
      <c r="B54" s="59">
        <f t="shared" si="9"/>
        <v>281554</v>
      </c>
      <c r="C54" s="59">
        <f t="shared" si="8"/>
        <v>0</v>
      </c>
      <c r="D54" s="59">
        <f t="shared" si="8"/>
        <v>860</v>
      </c>
      <c r="E54" s="59">
        <f t="shared" si="8"/>
        <v>0</v>
      </c>
      <c r="F54" s="59">
        <f t="shared" si="10"/>
        <v>327.38837209302324</v>
      </c>
      <c r="G54" s="59">
        <f t="shared" si="10"/>
        <v>0</v>
      </c>
      <c r="H54" s="59">
        <f t="shared" si="11"/>
        <v>327.38837209302324</v>
      </c>
      <c r="I54" s="59">
        <f t="shared" si="12"/>
        <v>353657</v>
      </c>
      <c r="J54" s="59">
        <f t="shared" si="12"/>
        <v>0</v>
      </c>
      <c r="K54" s="17">
        <v>427.64</v>
      </c>
      <c r="L54" s="60">
        <f t="shared" si="13"/>
        <v>-0.20387833409207226</v>
      </c>
      <c r="M54" s="61">
        <f t="shared" si="14"/>
        <v>-0.23442995956172658</v>
      </c>
    </row>
    <row r="55" spans="1:13" x14ac:dyDescent="0.25">
      <c r="A55" s="57" t="s">
        <v>14</v>
      </c>
      <c r="B55" s="59">
        <f t="shared" si="9"/>
        <v>33199060</v>
      </c>
      <c r="C55" s="59">
        <f t="shared" si="8"/>
        <v>5036873</v>
      </c>
      <c r="D55" s="59">
        <f t="shared" si="8"/>
        <v>124393.63</v>
      </c>
      <c r="E55" s="59">
        <f t="shared" si="8"/>
        <v>24552</v>
      </c>
      <c r="F55" s="59">
        <f t="shared" si="10"/>
        <v>266.88713883500304</v>
      </c>
      <c r="G55" s="59">
        <f t="shared" si="10"/>
        <v>205.15123004235909</v>
      </c>
      <c r="H55" s="59">
        <f t="shared" si="11"/>
        <v>256.71067355249028</v>
      </c>
      <c r="I55" s="59">
        <f t="shared" si="12"/>
        <v>40589447</v>
      </c>
      <c r="J55" s="59">
        <f t="shared" si="12"/>
        <v>6293618</v>
      </c>
      <c r="K55" s="17">
        <v>261.11</v>
      </c>
      <c r="L55" s="60">
        <f t="shared" si="13"/>
        <v>-0.18207656290562421</v>
      </c>
      <c r="M55" s="61">
        <f t="shared" si="14"/>
        <v>-1.6848555963041384E-2</v>
      </c>
    </row>
    <row r="56" spans="1:13" x14ac:dyDescent="0.25">
      <c r="A56" s="57" t="s">
        <v>15</v>
      </c>
      <c r="B56" s="59">
        <f t="shared" si="9"/>
        <v>981866.98</v>
      </c>
      <c r="C56" s="59">
        <f t="shared" si="8"/>
        <v>0</v>
      </c>
      <c r="D56" s="59">
        <f t="shared" si="8"/>
        <v>2701.5</v>
      </c>
      <c r="E56" s="59">
        <f t="shared" si="8"/>
        <v>0</v>
      </c>
      <c r="F56" s="59">
        <f>IF(D56=0,0,B56/D56)</f>
        <v>363.45251897094204</v>
      </c>
      <c r="G56" s="59">
        <f t="shared" si="10"/>
        <v>0</v>
      </c>
      <c r="H56" s="59">
        <f t="shared" si="11"/>
        <v>363.45251897094204</v>
      </c>
      <c r="I56" s="59">
        <f t="shared" si="12"/>
        <v>1110016.75</v>
      </c>
      <c r="J56" s="59">
        <f t="shared" si="12"/>
        <v>0</v>
      </c>
      <c r="K56" s="17">
        <v>355.26</v>
      </c>
      <c r="L56" s="60">
        <f t="shared" si="13"/>
        <v>-0.11544850111496067</v>
      </c>
      <c r="M56" s="61">
        <f t="shared" si="14"/>
        <v>2.306062875342579E-2</v>
      </c>
    </row>
    <row r="57" spans="1:13" x14ac:dyDescent="0.25">
      <c r="A57" s="57" t="s">
        <v>16</v>
      </c>
      <c r="B57" s="59">
        <f t="shared" si="9"/>
        <v>0</v>
      </c>
      <c r="C57" s="59">
        <f t="shared" si="8"/>
        <v>0</v>
      </c>
      <c r="D57" s="59">
        <f t="shared" si="8"/>
        <v>0</v>
      </c>
      <c r="E57" s="59">
        <f>SUMIFS(E$7:E$19,$A$7:$A$19,$A57)+SUMIFS(E$27:E$39,$A$27:$A$39,$A57)</f>
        <v>0</v>
      </c>
      <c r="F57" s="59">
        <f>IF(D57=0,0,B57/D57)</f>
        <v>0</v>
      </c>
      <c r="G57" s="59">
        <f t="shared" si="10"/>
        <v>0</v>
      </c>
      <c r="H57" s="59">
        <f t="shared" si="11"/>
        <v>0</v>
      </c>
      <c r="I57" s="59">
        <f t="shared" si="12"/>
        <v>0</v>
      </c>
      <c r="J57" s="59">
        <f t="shared" si="12"/>
        <v>0</v>
      </c>
      <c r="K57" s="17">
        <v>0</v>
      </c>
      <c r="L57" s="60">
        <f t="shared" si="13"/>
        <v>0</v>
      </c>
      <c r="M57" s="61">
        <f t="shared" si="14"/>
        <v>0</v>
      </c>
    </row>
    <row r="58" spans="1:13" x14ac:dyDescent="0.25">
      <c r="A58" s="57" t="s">
        <v>17</v>
      </c>
      <c r="B58" s="59">
        <f t="shared" si="9"/>
        <v>20564317.920000002</v>
      </c>
      <c r="C58" s="59">
        <f t="shared" si="8"/>
        <v>390514.49</v>
      </c>
      <c r="D58" s="58">
        <f t="shared" si="8"/>
        <v>71573.5</v>
      </c>
      <c r="E58" s="59">
        <f t="shared" si="8"/>
        <v>2551</v>
      </c>
      <c r="F58" s="59">
        <f t="shared" si="10"/>
        <v>287.31748370556141</v>
      </c>
      <c r="G58" s="59">
        <f t="shared" si="10"/>
        <v>153.08290474323795</v>
      </c>
      <c r="H58" s="59">
        <f t="shared" si="11"/>
        <v>282.69779101376736</v>
      </c>
      <c r="I58" s="59">
        <f t="shared" si="12"/>
        <v>14227636</v>
      </c>
      <c r="J58" s="59">
        <f t="shared" si="12"/>
        <v>1430172</v>
      </c>
      <c r="K58" s="17">
        <v>283.45</v>
      </c>
      <c r="L58" s="60">
        <f t="shared" si="13"/>
        <v>0.44537841142407647</v>
      </c>
      <c r="M58" s="61">
        <f t="shared" si="14"/>
        <v>-2.6537625197834932E-3</v>
      </c>
    </row>
    <row r="59" spans="1:13" s="65" customFormat="1" ht="16.5" thickBot="1" x14ac:dyDescent="0.3">
      <c r="A59" s="62" t="s">
        <v>18</v>
      </c>
      <c r="B59" s="66">
        <f>SUM(B47:B58)</f>
        <v>62551401.630000003</v>
      </c>
      <c r="C59" s="66">
        <f>SUM(C47:C58)</f>
        <v>5427387.4900000002</v>
      </c>
      <c r="D59" s="66">
        <f>SUM(D47:D58)</f>
        <v>225797.35</v>
      </c>
      <c r="E59" s="66">
        <f>SUM(E47:E58)</f>
        <v>27103</v>
      </c>
      <c r="F59" s="66">
        <f>IF(D59=0,0,B59/D59)</f>
        <v>277.02451614246138</v>
      </c>
      <c r="G59" s="66">
        <f>IF(E59=0,0,C59/E59)</f>
        <v>200.25043316238055</v>
      </c>
      <c r="H59" s="66">
        <f>IF(D59+E59=0,0,(B59+C59)/(D59+E59))</f>
        <v>268.79673800372359</v>
      </c>
      <c r="I59" s="66">
        <f>SUM(I47:I58)</f>
        <v>63291629.299999997</v>
      </c>
      <c r="J59" s="66">
        <f>SUM(J47:J58)</f>
        <v>7723790</v>
      </c>
      <c r="K59" s="73">
        <v>270.89999999999998</v>
      </c>
      <c r="L59" s="67">
        <f>IF(I59=0,0,(B59-I59)/I59)</f>
        <v>-1.1695506628393817E-2</v>
      </c>
      <c r="M59" s="68">
        <f>IF(K59=0,0,(H59-K59)/K59)</f>
        <v>-7.7639793144200359E-3</v>
      </c>
    </row>
    <row r="62" spans="1:13" x14ac:dyDescent="0.25">
      <c r="I62" s="69"/>
    </row>
    <row r="64" spans="1:13" x14ac:dyDescent="0.25">
      <c r="I64" s="69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64"/>
  <sheetViews>
    <sheetView showZeros="0" topLeftCell="A40" zoomScale="84" zoomScaleNormal="84" workbookViewId="0">
      <selection activeCell="N62" sqref="N62"/>
    </sheetView>
  </sheetViews>
  <sheetFormatPr baseColWidth="10" defaultColWidth="9" defaultRowHeight="15.75" x14ac:dyDescent="0.25"/>
  <cols>
    <col min="1" max="1" width="20.625" style="42" customWidth="1"/>
    <col min="2" max="2" width="15.375" style="41" customWidth="1"/>
    <col min="3" max="3" width="12.75" style="41" bestFit="1" customWidth="1"/>
    <col min="4" max="4" width="12.25" style="41" customWidth="1"/>
    <col min="5" max="5" width="10.75" style="41" customWidth="1"/>
    <col min="6" max="8" width="10" style="41" customWidth="1"/>
    <col min="9" max="9" width="13.875" style="41" bestFit="1" customWidth="1"/>
    <col min="10" max="10" width="12.75" style="41" bestFit="1" customWidth="1"/>
    <col min="11" max="11" width="9.25" style="41" customWidth="1"/>
    <col min="12" max="13" width="10" style="41" customWidth="1"/>
    <col min="14" max="16384" width="9" style="41"/>
  </cols>
  <sheetData>
    <row r="2" spans="1:13" ht="20.25" x14ac:dyDescent="0.3">
      <c r="A2" s="91" t="str">
        <f>"MÅLESTATISTIKK FOR RØRLEGGERE - 1. HALVÅR "&amp;FORS!$A$14</f>
        <v>MÅLESTATISTIKK FOR RØRLEGGERE - 1. HALVÅR 2019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6.5" thickBo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44"/>
      <c r="B4" s="45" t="s">
        <v>4</v>
      </c>
      <c r="C4" s="46"/>
      <c r="D4" s="45" t="s">
        <v>5</v>
      </c>
      <c r="E4" s="46"/>
      <c r="F4" s="45" t="str">
        <f>"Fortjeneste 1. halvår  "&amp;FORS!$A$14-0</f>
        <v>Fortjeneste 1. halvår  2019</v>
      </c>
      <c r="G4" s="47"/>
      <c r="H4" s="46"/>
      <c r="I4" s="45" t="str">
        <f>" 1. halvår  "&amp;FORS!$A$14-1</f>
        <v xml:space="preserve"> 1. halvår  2018</v>
      </c>
      <c r="J4" s="47"/>
      <c r="K4" s="46"/>
      <c r="L4" s="45" t="s">
        <v>23</v>
      </c>
      <c r="M4" s="48"/>
    </row>
    <row r="5" spans="1:13" x14ac:dyDescent="0.25">
      <c r="A5" s="49"/>
      <c r="B5" s="50" t="s">
        <v>6</v>
      </c>
      <c r="C5" s="50" t="s">
        <v>6</v>
      </c>
      <c r="D5" s="50" t="s">
        <v>6</v>
      </c>
      <c r="E5" s="50" t="s">
        <v>6</v>
      </c>
      <c r="F5" s="50" t="s">
        <v>6</v>
      </c>
      <c r="G5" s="50" t="s">
        <v>6</v>
      </c>
      <c r="H5" s="51" t="s">
        <v>27</v>
      </c>
      <c r="I5" s="50" t="s">
        <v>6</v>
      </c>
      <c r="J5" s="50" t="s">
        <v>6</v>
      </c>
      <c r="K5" s="51" t="s">
        <v>25</v>
      </c>
      <c r="L5" s="50" t="s">
        <v>6</v>
      </c>
      <c r="M5" s="52" t="s">
        <v>25</v>
      </c>
    </row>
    <row r="6" spans="1:13" x14ac:dyDescent="0.25">
      <c r="A6" s="53"/>
      <c r="B6" s="54" t="s">
        <v>24</v>
      </c>
      <c r="C6" s="54" t="s">
        <v>26</v>
      </c>
      <c r="D6" s="54" t="s">
        <v>24</v>
      </c>
      <c r="E6" s="54" t="s">
        <v>26</v>
      </c>
      <c r="F6" s="54" t="s">
        <v>24</v>
      </c>
      <c r="G6" s="54" t="s">
        <v>26</v>
      </c>
      <c r="H6" s="55" t="s">
        <v>28</v>
      </c>
      <c r="I6" s="54" t="s">
        <v>24</v>
      </c>
      <c r="J6" s="54" t="s">
        <v>26</v>
      </c>
      <c r="K6" s="55" t="s">
        <v>22</v>
      </c>
      <c r="L6" s="54" t="s">
        <v>24</v>
      </c>
      <c r="M6" s="56" t="s">
        <v>22</v>
      </c>
    </row>
    <row r="7" spans="1:13" x14ac:dyDescent="0.25">
      <c r="A7" s="57" t="s">
        <v>20</v>
      </c>
      <c r="B7" s="19"/>
      <c r="C7" s="17"/>
      <c r="D7" s="19"/>
      <c r="E7" s="19"/>
      <c r="F7" s="59">
        <f>IF(D7=0,0,B7/D7)</f>
        <v>0</v>
      </c>
      <c r="G7" s="59">
        <f>IF(E7=0,0,C7/E7)</f>
        <v>0</v>
      </c>
      <c r="H7" s="59">
        <f>IF(D7+E7=0,0,(B7+C7)/(D7+E7))</f>
        <v>0</v>
      </c>
      <c r="I7" s="17"/>
      <c r="J7" s="17"/>
      <c r="K7" s="17"/>
      <c r="L7" s="60">
        <f>IF(I7=0,0,(B7-I7)/I7)</f>
        <v>0</v>
      </c>
      <c r="M7" s="61">
        <f>IF(K7=0,0,(H7-K7)/K7)</f>
        <v>0</v>
      </c>
    </row>
    <row r="8" spans="1:13" x14ac:dyDescent="0.25">
      <c r="A8" s="57" t="s">
        <v>7</v>
      </c>
      <c r="B8" s="19"/>
      <c r="C8" s="17"/>
      <c r="D8" s="19"/>
      <c r="E8" s="17"/>
      <c r="F8" s="59">
        <f t="shared" ref="F8:G18" si="0">IF(D8=0,0,B8/D8)</f>
        <v>0</v>
      </c>
      <c r="G8" s="59">
        <f t="shared" si="0"/>
        <v>0</v>
      </c>
      <c r="H8" s="59">
        <f t="shared" ref="H8:H18" si="1">IF(D8+E8=0,0,(B8+C8)/(D8+E8))</f>
        <v>0</v>
      </c>
      <c r="I8" s="17"/>
      <c r="J8" s="17"/>
      <c r="K8" s="17"/>
      <c r="L8" s="60">
        <f t="shared" ref="L8:L18" si="2">IF(I8=0,0,(B8-I8)/I8)</f>
        <v>0</v>
      </c>
      <c r="M8" s="61">
        <f t="shared" ref="M8:M18" si="3">IF(K8=0,0,(H8-K8)/K8)</f>
        <v>0</v>
      </c>
    </row>
    <row r="9" spans="1:13" x14ac:dyDescent="0.25">
      <c r="A9" s="57" t="s">
        <v>10</v>
      </c>
      <c r="B9" s="17"/>
      <c r="C9" s="17"/>
      <c r="D9" s="17"/>
      <c r="E9" s="17"/>
      <c r="F9" s="59">
        <f t="shared" si="0"/>
        <v>0</v>
      </c>
      <c r="G9" s="59">
        <f t="shared" si="0"/>
        <v>0</v>
      </c>
      <c r="H9" s="59">
        <f t="shared" si="1"/>
        <v>0</v>
      </c>
      <c r="I9" s="17"/>
      <c r="J9" s="17"/>
      <c r="K9" s="17"/>
      <c r="L9" s="60">
        <f t="shared" si="2"/>
        <v>0</v>
      </c>
      <c r="M9" s="61">
        <f t="shared" si="3"/>
        <v>0</v>
      </c>
    </row>
    <row r="10" spans="1:13" x14ac:dyDescent="0.25">
      <c r="A10" s="57" t="s">
        <v>8</v>
      </c>
      <c r="B10" s="19"/>
      <c r="C10" s="17"/>
      <c r="D10" s="19"/>
      <c r="E10" s="17"/>
      <c r="F10" s="59">
        <f t="shared" si="0"/>
        <v>0</v>
      </c>
      <c r="G10" s="59">
        <f t="shared" si="0"/>
        <v>0</v>
      </c>
      <c r="H10" s="59">
        <f t="shared" si="1"/>
        <v>0</v>
      </c>
      <c r="I10" s="17"/>
      <c r="J10" s="17"/>
      <c r="K10" s="17"/>
      <c r="L10" s="60">
        <f t="shared" si="2"/>
        <v>0</v>
      </c>
      <c r="M10" s="61">
        <f t="shared" si="3"/>
        <v>0</v>
      </c>
    </row>
    <row r="11" spans="1:13" x14ac:dyDescent="0.25">
      <c r="A11" s="57" t="s">
        <v>9</v>
      </c>
      <c r="B11" s="17"/>
      <c r="C11" s="17"/>
      <c r="D11" s="17"/>
      <c r="E11" s="17"/>
      <c r="F11" s="59">
        <f t="shared" si="0"/>
        <v>0</v>
      </c>
      <c r="G11" s="59">
        <f t="shared" si="0"/>
        <v>0</v>
      </c>
      <c r="H11" s="59">
        <f t="shared" si="1"/>
        <v>0</v>
      </c>
      <c r="I11" s="17"/>
      <c r="J11" s="17"/>
      <c r="K11" s="17"/>
      <c r="L11" s="60">
        <f t="shared" si="2"/>
        <v>0</v>
      </c>
      <c r="M11" s="61">
        <f t="shared" si="3"/>
        <v>0</v>
      </c>
    </row>
    <row r="12" spans="1:13" x14ac:dyDescent="0.25">
      <c r="A12" s="57" t="s">
        <v>11</v>
      </c>
      <c r="B12" s="19"/>
      <c r="C12" s="17"/>
      <c r="D12" s="19"/>
      <c r="E12" s="17"/>
      <c r="F12" s="59">
        <f t="shared" si="0"/>
        <v>0</v>
      </c>
      <c r="G12" s="59">
        <f t="shared" si="0"/>
        <v>0</v>
      </c>
      <c r="H12" s="59">
        <f t="shared" si="1"/>
        <v>0</v>
      </c>
      <c r="I12" s="17"/>
      <c r="J12" s="17"/>
      <c r="K12" s="17"/>
      <c r="L12" s="60">
        <f t="shared" si="2"/>
        <v>0</v>
      </c>
      <c r="M12" s="61">
        <f t="shared" si="3"/>
        <v>0</v>
      </c>
    </row>
    <row r="13" spans="1:13" x14ac:dyDescent="0.25">
      <c r="A13" s="57" t="s">
        <v>12</v>
      </c>
      <c r="B13" s="17"/>
      <c r="C13" s="17"/>
      <c r="D13" s="17"/>
      <c r="E13" s="17"/>
      <c r="F13" s="59">
        <f t="shared" si="0"/>
        <v>0</v>
      </c>
      <c r="G13" s="59">
        <f t="shared" si="0"/>
        <v>0</v>
      </c>
      <c r="H13" s="59">
        <f t="shared" si="1"/>
        <v>0</v>
      </c>
      <c r="I13" s="17"/>
      <c r="J13" s="17"/>
      <c r="K13" s="17"/>
      <c r="L13" s="60">
        <f t="shared" si="2"/>
        <v>0</v>
      </c>
      <c r="M13" s="61">
        <f t="shared" si="3"/>
        <v>0</v>
      </c>
    </row>
    <row r="14" spans="1:13" x14ac:dyDescent="0.25">
      <c r="A14" s="57" t="s">
        <v>13</v>
      </c>
      <c r="B14" s="19"/>
      <c r="C14" s="17"/>
      <c r="D14" s="19"/>
      <c r="E14" s="17"/>
      <c r="F14" s="59">
        <f t="shared" si="0"/>
        <v>0</v>
      </c>
      <c r="G14" s="59">
        <f t="shared" si="0"/>
        <v>0</v>
      </c>
      <c r="H14" s="59">
        <f t="shared" si="1"/>
        <v>0</v>
      </c>
      <c r="I14" s="17"/>
      <c r="J14" s="17"/>
      <c r="K14" s="17"/>
      <c r="L14" s="60">
        <f t="shared" si="2"/>
        <v>0</v>
      </c>
      <c r="M14" s="61">
        <f t="shared" si="3"/>
        <v>0</v>
      </c>
    </row>
    <row r="15" spans="1:13" x14ac:dyDescent="0.25">
      <c r="A15" s="57" t="s">
        <v>14</v>
      </c>
      <c r="B15" s="17">
        <v>21919850.739999998</v>
      </c>
      <c r="C15" s="17">
        <v>2040193.86</v>
      </c>
      <c r="D15" s="17">
        <v>68665.27</v>
      </c>
      <c r="E15" s="17">
        <v>10665.29</v>
      </c>
      <c r="F15" s="59">
        <f t="shared" si="0"/>
        <v>319.22762030936451</v>
      </c>
      <c r="G15" s="59">
        <f t="shared" si="0"/>
        <v>191.29286311014513</v>
      </c>
      <c r="H15" s="59">
        <f t="shared" si="1"/>
        <v>302.02792719476577</v>
      </c>
      <c r="I15" s="19">
        <v>16500631.119999999</v>
      </c>
      <c r="J15" s="17">
        <v>4134145.55</v>
      </c>
      <c r="K15" s="17">
        <v>282.02</v>
      </c>
      <c r="L15" s="60">
        <f t="shared" si="2"/>
        <v>0.32842499057090607</v>
      </c>
      <c r="M15" s="61">
        <f t="shared" si="3"/>
        <v>7.0945064870455238E-2</v>
      </c>
    </row>
    <row r="16" spans="1:13" x14ac:dyDescent="0.25">
      <c r="A16" s="57" t="s">
        <v>15</v>
      </c>
      <c r="B16" s="19"/>
      <c r="C16" s="17"/>
      <c r="D16" s="19"/>
      <c r="E16" s="17"/>
      <c r="F16" s="59">
        <f t="shared" si="0"/>
        <v>0</v>
      </c>
      <c r="G16" s="59">
        <f t="shared" si="0"/>
        <v>0</v>
      </c>
      <c r="H16" s="59">
        <f t="shared" si="1"/>
        <v>0</v>
      </c>
      <c r="I16" s="17"/>
      <c r="J16" s="17"/>
      <c r="K16" s="17"/>
      <c r="L16" s="60">
        <f t="shared" si="2"/>
        <v>0</v>
      </c>
      <c r="M16" s="61">
        <f t="shared" si="3"/>
        <v>0</v>
      </c>
    </row>
    <row r="17" spans="1:13" x14ac:dyDescent="0.25">
      <c r="A17" s="57" t="s">
        <v>16</v>
      </c>
      <c r="B17" s="19"/>
      <c r="C17" s="17"/>
      <c r="D17" s="19"/>
      <c r="E17" s="17"/>
      <c r="F17" s="59">
        <f t="shared" si="0"/>
        <v>0</v>
      </c>
      <c r="G17" s="59">
        <f t="shared" si="0"/>
        <v>0</v>
      </c>
      <c r="H17" s="59">
        <f t="shared" si="1"/>
        <v>0</v>
      </c>
      <c r="I17" s="17"/>
      <c r="J17" s="17"/>
      <c r="K17" s="17">
        <v>0</v>
      </c>
      <c r="L17" s="60">
        <f t="shared" si="2"/>
        <v>0</v>
      </c>
      <c r="M17" s="61">
        <f t="shared" si="3"/>
        <v>0</v>
      </c>
    </row>
    <row r="18" spans="1:13" x14ac:dyDescent="0.25">
      <c r="A18" s="57" t="s">
        <v>17</v>
      </c>
      <c r="B18" s="17">
        <v>7707737</v>
      </c>
      <c r="C18" s="17">
        <v>7705847</v>
      </c>
      <c r="D18" s="17">
        <v>26428</v>
      </c>
      <c r="E18" s="17">
        <v>32884</v>
      </c>
      <c r="F18" s="59">
        <f t="shared" si="0"/>
        <v>291.65040865748449</v>
      </c>
      <c r="G18" s="59">
        <f t="shared" si="0"/>
        <v>234.33423549446539</v>
      </c>
      <c r="H18" s="59">
        <f t="shared" si="1"/>
        <v>259.87294308065822</v>
      </c>
      <c r="I18" s="19">
        <v>9614177.7200000007</v>
      </c>
      <c r="J18" s="17"/>
      <c r="K18" s="17">
        <v>328.95</v>
      </c>
      <c r="L18" s="60">
        <f t="shared" si="2"/>
        <v>-0.1982947242627007</v>
      </c>
      <c r="M18" s="61">
        <f t="shared" si="3"/>
        <v>-0.20999257309421424</v>
      </c>
    </row>
    <row r="19" spans="1:13" s="65" customFormat="1" ht="16.5" thickBot="1" x14ac:dyDescent="0.3">
      <c r="A19" s="62" t="s">
        <v>18</v>
      </c>
      <c r="B19" s="31">
        <f>SUM(B7:B18)</f>
        <v>29627587.739999998</v>
      </c>
      <c r="C19" s="31">
        <f>SUM(C7:C18)</f>
        <v>9746040.8599999994</v>
      </c>
      <c r="D19" s="31">
        <f>SUM(D7:D18)</f>
        <v>95093.27</v>
      </c>
      <c r="E19" s="31">
        <f>SUM(E7:E18)</f>
        <v>43549.29</v>
      </c>
      <c r="F19" s="31">
        <f>IF(D19=0,0,B19/D19)</f>
        <v>311.56345491116247</v>
      </c>
      <c r="G19" s="31">
        <f>IF(E19=0,0,C19/E19)</f>
        <v>223.79333532188468</v>
      </c>
      <c r="H19" s="31">
        <f>IF(D19+E19=0,0,(B19+C19)/(D19+E19))</f>
        <v>283.99380825051122</v>
      </c>
      <c r="I19" s="31">
        <f>SUM(I7:I18)</f>
        <v>26114808.84</v>
      </c>
      <c r="J19" s="31">
        <f>SUM(J7:J18)</f>
        <v>4134145.55</v>
      </c>
      <c r="K19" s="32">
        <v>295.42</v>
      </c>
      <c r="L19" s="63">
        <f>IF(I19=0,0,(B19-I19)/I19)</f>
        <v>0.13451290880672587</v>
      </c>
      <c r="M19" s="64">
        <f>IF(K19=0,0,(H19-K19)/K19)</f>
        <v>-3.8677786708715703E-2</v>
      </c>
    </row>
    <row r="22" spans="1:13" ht="20.25" x14ac:dyDescent="0.3">
      <c r="A22" s="91" t="str">
        <f>"MÅLESTATISTIKK FOR RØRLEGGERE - 2. HALVÅR "&amp;FORS!$A$14</f>
        <v>MÅLESTATISTIKK FOR RØRLEGGERE - 2. HALVÅR 2019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16.5" thickBot="1" x14ac:dyDescent="0.3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x14ac:dyDescent="0.25">
      <c r="A24" s="44"/>
      <c r="B24" s="45" t="s">
        <v>4</v>
      </c>
      <c r="C24" s="46"/>
      <c r="D24" s="45" t="s">
        <v>5</v>
      </c>
      <c r="E24" s="46"/>
      <c r="F24" s="45" t="str">
        <f>"Fortjeneste 2. halvår  "&amp;FORS!$A$14-0</f>
        <v>Fortjeneste 2. halvår  2019</v>
      </c>
      <c r="G24" s="47"/>
      <c r="H24" s="46"/>
      <c r="I24" s="45" t="str">
        <f>" 2. halvår  "&amp;FORS!$A$14-1</f>
        <v xml:space="preserve"> 2. halvår  2018</v>
      </c>
      <c r="J24" s="47"/>
      <c r="K24" s="46"/>
      <c r="L24" s="45" t="s">
        <v>23</v>
      </c>
      <c r="M24" s="48"/>
    </row>
    <row r="25" spans="1:13" x14ac:dyDescent="0.25">
      <c r="A25" s="49"/>
      <c r="B25" s="50" t="s">
        <v>6</v>
      </c>
      <c r="C25" s="50" t="s">
        <v>6</v>
      </c>
      <c r="D25" s="50" t="s">
        <v>6</v>
      </c>
      <c r="E25" s="50" t="s">
        <v>6</v>
      </c>
      <c r="F25" s="50" t="s">
        <v>6</v>
      </c>
      <c r="G25" s="50" t="s">
        <v>6</v>
      </c>
      <c r="H25" s="51" t="s">
        <v>27</v>
      </c>
      <c r="I25" s="50" t="s">
        <v>6</v>
      </c>
      <c r="J25" s="50" t="s">
        <v>6</v>
      </c>
      <c r="K25" s="51" t="s">
        <v>25</v>
      </c>
      <c r="L25" s="50" t="s">
        <v>6</v>
      </c>
      <c r="M25" s="52" t="s">
        <v>25</v>
      </c>
    </row>
    <row r="26" spans="1:13" x14ac:dyDescent="0.25">
      <c r="A26" s="53"/>
      <c r="B26" s="54" t="s">
        <v>24</v>
      </c>
      <c r="C26" s="54" t="s">
        <v>26</v>
      </c>
      <c r="D26" s="54" t="s">
        <v>24</v>
      </c>
      <c r="E26" s="54" t="s">
        <v>26</v>
      </c>
      <c r="F26" s="54" t="s">
        <v>24</v>
      </c>
      <c r="G26" s="54" t="s">
        <v>26</v>
      </c>
      <c r="H26" s="55" t="s">
        <v>28</v>
      </c>
      <c r="I26" s="54" t="s">
        <v>24</v>
      </c>
      <c r="J26" s="54" t="s">
        <v>26</v>
      </c>
      <c r="K26" s="55" t="s">
        <v>22</v>
      </c>
      <c r="L26" s="54" t="s">
        <v>24</v>
      </c>
      <c r="M26" s="56" t="s">
        <v>22</v>
      </c>
    </row>
    <row r="27" spans="1:13" x14ac:dyDescent="0.25">
      <c r="A27" s="57" t="s">
        <v>20</v>
      </c>
      <c r="B27" s="19"/>
      <c r="C27" s="17"/>
      <c r="D27" s="19"/>
      <c r="E27" s="17"/>
      <c r="F27" s="59">
        <f t="shared" ref="F27:G38" si="4">IF(D27=0,0,B27/D27)</f>
        <v>0</v>
      </c>
      <c r="G27" s="59">
        <f t="shared" si="4"/>
        <v>0</v>
      </c>
      <c r="H27" s="59">
        <f>IF(D27+E27=0,0,(B27+C27)/(D27+E27))</f>
        <v>0</v>
      </c>
      <c r="I27" s="17"/>
      <c r="J27" s="17"/>
      <c r="K27" s="17"/>
      <c r="L27" s="60">
        <f>IF(I27=0,0,(B27-I27)/I27)</f>
        <v>0</v>
      </c>
      <c r="M27" s="61">
        <f>IF(K27=0,0,(H27-K27)/K27)</f>
        <v>0</v>
      </c>
    </row>
    <row r="28" spans="1:13" x14ac:dyDescent="0.25">
      <c r="A28" s="57" t="s">
        <v>7</v>
      </c>
      <c r="B28" s="17"/>
      <c r="C28" s="17"/>
      <c r="D28" s="19"/>
      <c r="E28" s="17"/>
      <c r="F28" s="59">
        <f t="shared" si="4"/>
        <v>0</v>
      </c>
      <c r="G28" s="59">
        <f t="shared" si="4"/>
        <v>0</v>
      </c>
      <c r="H28" s="59">
        <f t="shared" ref="H28:H38" si="5">IF(D28+E28=0,0,(B28+C28)/(D28+E28))</f>
        <v>0</v>
      </c>
      <c r="I28" s="19"/>
      <c r="J28" s="17"/>
      <c r="K28" s="17"/>
      <c r="L28" s="60">
        <f t="shared" ref="L28:L39" si="6">IF(I28=0,0,(B28-I28)/I28)</f>
        <v>0</v>
      </c>
      <c r="M28" s="61">
        <f t="shared" ref="M28:M39" si="7">IF(K28=0,0,(H28-K28)/K28)</f>
        <v>0</v>
      </c>
    </row>
    <row r="29" spans="1:13" x14ac:dyDescent="0.25">
      <c r="A29" s="57" t="s">
        <v>10</v>
      </c>
      <c r="B29" s="17"/>
      <c r="C29" s="17"/>
      <c r="D29" s="17"/>
      <c r="E29" s="17"/>
      <c r="F29" s="59">
        <f t="shared" si="4"/>
        <v>0</v>
      </c>
      <c r="G29" s="59">
        <f t="shared" si="4"/>
        <v>0</v>
      </c>
      <c r="H29" s="59">
        <f t="shared" si="5"/>
        <v>0</v>
      </c>
      <c r="I29" s="17"/>
      <c r="J29" s="17">
        <v>2314573.0699999998</v>
      </c>
      <c r="K29" s="17">
        <v>210.24</v>
      </c>
      <c r="L29" s="60">
        <f t="shared" si="6"/>
        <v>0</v>
      </c>
      <c r="M29" s="61">
        <f t="shared" si="7"/>
        <v>-1</v>
      </c>
    </row>
    <row r="30" spans="1:13" x14ac:dyDescent="0.25">
      <c r="A30" s="57" t="s">
        <v>8</v>
      </c>
      <c r="B30" s="19"/>
      <c r="C30" s="17"/>
      <c r="D30" s="19"/>
      <c r="E30" s="17"/>
      <c r="F30" s="59">
        <f t="shared" si="4"/>
        <v>0</v>
      </c>
      <c r="G30" s="59">
        <f t="shared" si="4"/>
        <v>0</v>
      </c>
      <c r="H30" s="59">
        <f t="shared" si="5"/>
        <v>0</v>
      </c>
      <c r="I30" s="17"/>
      <c r="J30" s="17"/>
      <c r="K30" s="17">
        <v>0</v>
      </c>
      <c r="L30" s="60">
        <f t="shared" si="6"/>
        <v>0</v>
      </c>
      <c r="M30" s="61">
        <f t="shared" si="7"/>
        <v>0</v>
      </c>
    </row>
    <row r="31" spans="1:13" x14ac:dyDescent="0.25">
      <c r="A31" s="57" t="s">
        <v>9</v>
      </c>
      <c r="B31" s="17"/>
      <c r="C31" s="17"/>
      <c r="D31" s="17"/>
      <c r="E31" s="17"/>
      <c r="F31" s="59">
        <f t="shared" si="4"/>
        <v>0</v>
      </c>
      <c r="G31" s="59">
        <f t="shared" si="4"/>
        <v>0</v>
      </c>
      <c r="H31" s="59">
        <f t="shared" si="5"/>
        <v>0</v>
      </c>
      <c r="I31" s="17"/>
      <c r="J31" s="17"/>
      <c r="K31" s="17">
        <v>0</v>
      </c>
      <c r="L31" s="60">
        <f t="shared" si="6"/>
        <v>0</v>
      </c>
      <c r="M31" s="61">
        <f t="shared" si="7"/>
        <v>0</v>
      </c>
    </row>
    <row r="32" spans="1:13" x14ac:dyDescent="0.25">
      <c r="A32" s="57" t="s">
        <v>11</v>
      </c>
      <c r="B32" s="17"/>
      <c r="C32" s="17"/>
      <c r="D32" s="19"/>
      <c r="E32" s="17"/>
      <c r="F32" s="59">
        <f t="shared" si="4"/>
        <v>0</v>
      </c>
      <c r="G32" s="59">
        <f t="shared" si="4"/>
        <v>0</v>
      </c>
      <c r="H32" s="59">
        <f t="shared" si="5"/>
        <v>0</v>
      </c>
      <c r="I32" s="19"/>
      <c r="J32" s="17"/>
      <c r="K32" s="17"/>
      <c r="L32" s="60">
        <f t="shared" si="6"/>
        <v>0</v>
      </c>
      <c r="M32" s="61">
        <f t="shared" si="7"/>
        <v>0</v>
      </c>
    </row>
    <row r="33" spans="1:13" x14ac:dyDescent="0.25">
      <c r="A33" s="57" t="s">
        <v>12</v>
      </c>
      <c r="B33" s="17"/>
      <c r="C33" s="17"/>
      <c r="D33" s="17"/>
      <c r="E33" s="17"/>
      <c r="F33" s="59">
        <f t="shared" si="4"/>
        <v>0</v>
      </c>
      <c r="G33" s="59">
        <f t="shared" si="4"/>
        <v>0</v>
      </c>
      <c r="H33" s="59">
        <f t="shared" si="5"/>
        <v>0</v>
      </c>
      <c r="I33" s="17"/>
      <c r="J33" s="17"/>
      <c r="K33" s="17">
        <v>0</v>
      </c>
      <c r="L33" s="60">
        <f t="shared" si="6"/>
        <v>0</v>
      </c>
      <c r="M33" s="61">
        <f t="shared" si="7"/>
        <v>0</v>
      </c>
    </row>
    <row r="34" spans="1:13" x14ac:dyDescent="0.25">
      <c r="A34" s="57" t="s">
        <v>13</v>
      </c>
      <c r="B34" s="17"/>
      <c r="C34" s="17"/>
      <c r="D34" s="17"/>
      <c r="E34" s="17"/>
      <c r="F34" s="59">
        <f t="shared" si="4"/>
        <v>0</v>
      </c>
      <c r="G34" s="59">
        <f t="shared" si="4"/>
        <v>0</v>
      </c>
      <c r="H34" s="59">
        <f t="shared" si="5"/>
        <v>0</v>
      </c>
      <c r="I34" s="17"/>
      <c r="J34" s="17"/>
      <c r="K34" s="17">
        <v>0</v>
      </c>
      <c r="L34" s="60">
        <f t="shared" si="6"/>
        <v>0</v>
      </c>
      <c r="M34" s="61">
        <f t="shared" si="7"/>
        <v>0</v>
      </c>
    </row>
    <row r="35" spans="1:13" x14ac:dyDescent="0.25">
      <c r="A35" s="57" t="s">
        <v>14</v>
      </c>
      <c r="B35" s="17">
        <v>15340772.1</v>
      </c>
      <c r="C35" s="17">
        <v>1886858.23</v>
      </c>
      <c r="D35" s="17">
        <v>55192.09</v>
      </c>
      <c r="E35" s="17">
        <v>8343.2999999999993</v>
      </c>
      <c r="F35" s="59">
        <f t="shared" si="4"/>
        <v>277.95236781212674</v>
      </c>
      <c r="G35" s="59">
        <f t="shared" si="4"/>
        <v>226.15250919899802</v>
      </c>
      <c r="H35" s="59">
        <f t="shared" si="5"/>
        <v>271.15014687090138</v>
      </c>
      <c r="I35" s="17">
        <v>9514387.8399999999</v>
      </c>
      <c r="J35" s="17">
        <v>3379999.96</v>
      </c>
      <c r="K35" s="17">
        <v>266.81</v>
      </c>
      <c r="L35" s="60">
        <f t="shared" si="6"/>
        <v>0.61237615682481994</v>
      </c>
      <c r="M35" s="61">
        <f t="shared" si="7"/>
        <v>1.626680735692582E-2</v>
      </c>
    </row>
    <row r="36" spans="1:13" x14ac:dyDescent="0.25">
      <c r="A36" s="57" t="s">
        <v>15</v>
      </c>
      <c r="B36" s="19"/>
      <c r="C36" s="17"/>
      <c r="D36" s="19"/>
      <c r="E36" s="17"/>
      <c r="F36" s="59">
        <f t="shared" si="4"/>
        <v>0</v>
      </c>
      <c r="G36" s="59">
        <f t="shared" si="4"/>
        <v>0</v>
      </c>
      <c r="H36" s="59">
        <f t="shared" si="5"/>
        <v>0</v>
      </c>
      <c r="I36" s="17"/>
      <c r="J36" s="17"/>
      <c r="K36" s="17"/>
      <c r="L36" s="60">
        <f t="shared" si="6"/>
        <v>0</v>
      </c>
      <c r="M36" s="61">
        <f t="shared" si="7"/>
        <v>0</v>
      </c>
    </row>
    <row r="37" spans="1:13" x14ac:dyDescent="0.25">
      <c r="A37" s="57" t="s">
        <v>16</v>
      </c>
      <c r="B37" s="19"/>
      <c r="C37" s="17">
        <v>0</v>
      </c>
      <c r="D37" s="19"/>
      <c r="E37" s="17"/>
      <c r="F37" s="59">
        <f t="shared" si="4"/>
        <v>0</v>
      </c>
      <c r="G37" s="59">
        <f t="shared" si="4"/>
        <v>0</v>
      </c>
      <c r="H37" s="59">
        <f t="shared" si="5"/>
        <v>0</v>
      </c>
      <c r="I37" s="17"/>
      <c r="J37" s="17"/>
      <c r="K37" s="17">
        <v>0</v>
      </c>
      <c r="L37" s="60">
        <f t="shared" si="6"/>
        <v>0</v>
      </c>
      <c r="M37" s="61">
        <f t="shared" si="7"/>
        <v>0</v>
      </c>
    </row>
    <row r="38" spans="1:13" x14ac:dyDescent="0.25">
      <c r="A38" s="57" t="s">
        <v>17</v>
      </c>
      <c r="B38" s="19">
        <v>31421189</v>
      </c>
      <c r="C38" s="19"/>
      <c r="D38" s="19">
        <v>103979</v>
      </c>
      <c r="E38" s="17"/>
      <c r="F38" s="59">
        <f t="shared" si="4"/>
        <v>302.18783600534721</v>
      </c>
      <c r="G38" s="59">
        <f t="shared" si="4"/>
        <v>0</v>
      </c>
      <c r="H38" s="59">
        <f t="shared" si="5"/>
        <v>302.18783600534721</v>
      </c>
      <c r="I38" s="17">
        <v>18115076</v>
      </c>
      <c r="J38" s="17">
        <v>8509512</v>
      </c>
      <c r="K38" s="17">
        <v>254.61</v>
      </c>
      <c r="L38" s="60">
        <f t="shared" si="6"/>
        <v>0.73453255178173138</v>
      </c>
      <c r="M38" s="61">
        <f t="shared" si="7"/>
        <v>0.18686554340107298</v>
      </c>
    </row>
    <row r="39" spans="1:13" s="65" customFormat="1" ht="16.5" thickBot="1" x14ac:dyDescent="0.3">
      <c r="A39" s="62" t="s">
        <v>18</v>
      </c>
      <c r="B39" s="66">
        <f>SUM(B27:B38)</f>
        <v>46761961.100000001</v>
      </c>
      <c r="C39" s="66">
        <f>SUM(C27:C38)</f>
        <v>1886858.23</v>
      </c>
      <c r="D39" s="66">
        <f>SUM(D27:D38)</f>
        <v>159171.09</v>
      </c>
      <c r="E39" s="66">
        <f>SUM(E27:E38)</f>
        <v>8343.2999999999993</v>
      </c>
      <c r="F39" s="66">
        <f>IF(D39=0,0,B39/D39)</f>
        <v>293.78426132534497</v>
      </c>
      <c r="G39" s="66">
        <f>IF(E39=0,0,C39/E39)</f>
        <v>226.15250919899802</v>
      </c>
      <c r="H39" s="66">
        <f>IF(D39+E39=0,0,(B39+C39)/(D39+E39))</f>
        <v>290.41576266970259</v>
      </c>
      <c r="I39" s="66">
        <f>SUM(I27:I38)</f>
        <v>27629463.84</v>
      </c>
      <c r="J39" s="66">
        <f>SUM(J27:J38)</f>
        <v>14204085.029999999</v>
      </c>
      <c r="K39" s="73">
        <v>255.24</v>
      </c>
      <c r="L39" s="67">
        <f t="shared" si="6"/>
        <v>0.6924671926605146</v>
      </c>
      <c r="M39" s="68">
        <f t="shared" si="7"/>
        <v>0.13781445960547947</v>
      </c>
    </row>
    <row r="40" spans="1:13" x14ac:dyDescent="0.25">
      <c r="J40" s="69"/>
    </row>
    <row r="42" spans="1:13" ht="20.25" x14ac:dyDescent="0.3">
      <c r="A42" s="91" t="str">
        <f>"MÅLESTATISTIKK FOR RØRLEGGERE - GJENNOMSNITT HELE ÅRET  "&amp;FORS!$A$14</f>
        <v>MÅLESTATISTIKK FOR RØRLEGGERE - GJENNOMSNITT HELE ÅRET  2019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</row>
    <row r="43" spans="1:13" ht="16.5" thickBot="1" x14ac:dyDescent="0.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 x14ac:dyDescent="0.25">
      <c r="A44" s="44"/>
      <c r="B44" s="45" t="s">
        <v>4</v>
      </c>
      <c r="C44" s="46"/>
      <c r="D44" s="45" t="s">
        <v>5</v>
      </c>
      <c r="E44" s="46"/>
      <c r="F44" s="45" t="str">
        <f>"Fortjeneste hele  "&amp;FORS!$A$14-0</f>
        <v>Fortjeneste hele  2019</v>
      </c>
      <c r="G44" s="47"/>
      <c r="H44" s="46"/>
      <c r="I44" s="45" t="str">
        <f>" Hele året  "&amp;FORS!$A$14-1</f>
        <v xml:space="preserve"> Hele året  2018</v>
      </c>
      <c r="J44" s="47"/>
      <c r="K44" s="46"/>
      <c r="L44" s="45" t="s">
        <v>23</v>
      </c>
      <c r="M44" s="48"/>
    </row>
    <row r="45" spans="1:13" x14ac:dyDescent="0.25">
      <c r="A45" s="49"/>
      <c r="B45" s="50" t="s">
        <v>6</v>
      </c>
      <c r="C45" s="50" t="s">
        <v>6</v>
      </c>
      <c r="D45" s="50" t="s">
        <v>6</v>
      </c>
      <c r="E45" s="50" t="s">
        <v>6</v>
      </c>
      <c r="F45" s="50" t="s">
        <v>6</v>
      </c>
      <c r="G45" s="50" t="s">
        <v>6</v>
      </c>
      <c r="H45" s="51" t="s">
        <v>27</v>
      </c>
      <c r="I45" s="50" t="s">
        <v>6</v>
      </c>
      <c r="J45" s="50" t="s">
        <v>6</v>
      </c>
      <c r="K45" s="51" t="s">
        <v>25</v>
      </c>
      <c r="L45" s="50" t="s">
        <v>6</v>
      </c>
      <c r="M45" s="52" t="s">
        <v>25</v>
      </c>
    </row>
    <row r="46" spans="1:13" x14ac:dyDescent="0.25">
      <c r="A46" s="53"/>
      <c r="B46" s="70" t="s">
        <v>24</v>
      </c>
      <c r="C46" s="70" t="s">
        <v>26</v>
      </c>
      <c r="D46" s="70" t="s">
        <v>24</v>
      </c>
      <c r="E46" s="70" t="s">
        <v>26</v>
      </c>
      <c r="F46" s="70" t="s">
        <v>24</v>
      </c>
      <c r="G46" s="70" t="s">
        <v>26</v>
      </c>
      <c r="H46" s="71" t="s">
        <v>28</v>
      </c>
      <c r="I46" s="70" t="s">
        <v>24</v>
      </c>
      <c r="J46" s="70" t="s">
        <v>26</v>
      </c>
      <c r="K46" s="71" t="s">
        <v>22</v>
      </c>
      <c r="L46" s="70" t="s">
        <v>24</v>
      </c>
      <c r="M46" s="72" t="s">
        <v>22</v>
      </c>
    </row>
    <row r="47" spans="1:13" x14ac:dyDescent="0.25">
      <c r="A47" s="57" t="s">
        <v>20</v>
      </c>
      <c r="B47" s="59">
        <f>SUMIFS(B$7:B$19,$A$7:$A$19,$A47)+SUMIFS(B$27:B$39,$A$27:$A$39,$A47)</f>
        <v>0</v>
      </c>
      <c r="C47" s="59">
        <f t="shared" ref="C47:E58" si="8">SUMIFS(C$7:C$19,$A$7:$A$19,$A47)+SUMIFS(C$27:C$39,$A$27:$A$39,$A47)</f>
        <v>0</v>
      </c>
      <c r="D47" s="59">
        <f t="shared" si="8"/>
        <v>0</v>
      </c>
      <c r="E47" s="59">
        <f t="shared" si="8"/>
        <v>0</v>
      </c>
      <c r="F47" s="59">
        <f>IF(D47=0,0,B47/D47)</f>
        <v>0</v>
      </c>
      <c r="G47" s="59">
        <f>IF(E47=0,0,C27/E47)</f>
        <v>0</v>
      </c>
      <c r="H47" s="59">
        <f>IF(D47+E47=0,0,(B47+C47)/(D47+E47))</f>
        <v>0</v>
      </c>
      <c r="I47" s="59">
        <f>SUMIFS(I$7:I$19,$A$7:$A$19,$A47)+SUMIFS(I$27:I$39,$A$27:$A$39,$A47)</f>
        <v>0</v>
      </c>
      <c r="J47" s="59">
        <f>SUMIFS(J$7:J$19,$A$7:$A$19,$A47)+SUMIFS(J$27:J$39,$A$27:$A$39,$A47)</f>
        <v>0</v>
      </c>
      <c r="K47" s="17"/>
      <c r="L47" s="60">
        <f>IF(I47=0,0,(B47-I47)/I47)</f>
        <v>0</v>
      </c>
      <c r="M47" s="61">
        <f>IF(K47=0,0,(H47-K47)/K47)</f>
        <v>0</v>
      </c>
    </row>
    <row r="48" spans="1:13" x14ac:dyDescent="0.25">
      <c r="A48" s="57" t="s">
        <v>7</v>
      </c>
      <c r="B48" s="59">
        <f t="shared" ref="B48:B58" si="9">SUMIFS($B$7:$B$19,$A$7:$A$19,A48)+SUMIFS($B$27:$B$39,$A$27:$A$39,A48)</f>
        <v>0</v>
      </c>
      <c r="C48" s="59">
        <f t="shared" si="8"/>
        <v>0</v>
      </c>
      <c r="D48" s="59">
        <f t="shared" si="8"/>
        <v>0</v>
      </c>
      <c r="E48" s="59">
        <f t="shared" si="8"/>
        <v>0</v>
      </c>
      <c r="F48" s="59">
        <f t="shared" ref="F48:G58" si="10">IF(D48=0,0,B48/D48)</f>
        <v>0</v>
      </c>
      <c r="G48" s="59">
        <f t="shared" si="10"/>
        <v>0</v>
      </c>
      <c r="H48" s="59">
        <f t="shared" ref="H48:H58" si="11">IF(D48+E48=0,0,(B48+C48)/(D48+E48))</f>
        <v>0</v>
      </c>
      <c r="I48" s="59">
        <f t="shared" ref="I48:J58" si="12">SUMIFS(I$7:I$19,$A$7:$A$19,$A48)+SUMIFS(I$27:I$39,$A$27:$A$39,$A48)</f>
        <v>0</v>
      </c>
      <c r="J48" s="59">
        <f t="shared" si="12"/>
        <v>0</v>
      </c>
      <c r="K48" s="17"/>
      <c r="L48" s="60">
        <f t="shared" ref="L48:L58" si="13">IF(I48=0,0,(B48-I48)/I48)</f>
        <v>0</v>
      </c>
      <c r="M48" s="61">
        <f t="shared" ref="M48:M58" si="14">IF(K48=0,0,(H48-K48)/K48)</f>
        <v>0</v>
      </c>
    </row>
    <row r="49" spans="1:13" x14ac:dyDescent="0.25">
      <c r="A49" s="57" t="s">
        <v>10</v>
      </c>
      <c r="B49" s="59">
        <f t="shared" si="9"/>
        <v>0</v>
      </c>
      <c r="C49" s="59">
        <f t="shared" si="8"/>
        <v>0</v>
      </c>
      <c r="D49" s="59">
        <f t="shared" si="8"/>
        <v>0</v>
      </c>
      <c r="E49" s="59">
        <f t="shared" si="8"/>
        <v>0</v>
      </c>
      <c r="F49" s="59">
        <f t="shared" si="10"/>
        <v>0</v>
      </c>
      <c r="G49" s="59">
        <f t="shared" si="10"/>
        <v>0</v>
      </c>
      <c r="H49" s="59">
        <f t="shared" si="11"/>
        <v>0</v>
      </c>
      <c r="I49" s="59">
        <f t="shared" si="12"/>
        <v>0</v>
      </c>
      <c r="J49" s="59">
        <f t="shared" si="12"/>
        <v>2314573.0699999998</v>
      </c>
      <c r="K49" s="17">
        <v>210.24</v>
      </c>
      <c r="L49" s="60">
        <f t="shared" si="13"/>
        <v>0</v>
      </c>
      <c r="M49" s="61">
        <f t="shared" si="14"/>
        <v>-1</v>
      </c>
    </row>
    <row r="50" spans="1:13" x14ac:dyDescent="0.25">
      <c r="A50" s="57" t="s">
        <v>8</v>
      </c>
      <c r="B50" s="59">
        <f t="shared" si="9"/>
        <v>0</v>
      </c>
      <c r="C50" s="59">
        <f t="shared" si="8"/>
        <v>0</v>
      </c>
      <c r="D50" s="59">
        <f t="shared" si="8"/>
        <v>0</v>
      </c>
      <c r="E50" s="59">
        <f t="shared" si="8"/>
        <v>0</v>
      </c>
      <c r="F50" s="59">
        <f t="shared" si="10"/>
        <v>0</v>
      </c>
      <c r="G50" s="59">
        <f t="shared" si="10"/>
        <v>0</v>
      </c>
      <c r="H50" s="59">
        <f t="shared" si="11"/>
        <v>0</v>
      </c>
      <c r="I50" s="59">
        <f t="shared" si="12"/>
        <v>0</v>
      </c>
      <c r="J50" s="59">
        <f t="shared" si="12"/>
        <v>0</v>
      </c>
      <c r="K50" s="17">
        <v>0</v>
      </c>
      <c r="L50" s="60">
        <f t="shared" si="13"/>
        <v>0</v>
      </c>
      <c r="M50" s="61">
        <f t="shared" si="14"/>
        <v>0</v>
      </c>
    </row>
    <row r="51" spans="1:13" x14ac:dyDescent="0.25">
      <c r="A51" s="57" t="s">
        <v>9</v>
      </c>
      <c r="B51" s="59">
        <f t="shared" si="9"/>
        <v>0</v>
      </c>
      <c r="C51" s="59">
        <f t="shared" si="8"/>
        <v>0</v>
      </c>
      <c r="D51" s="59">
        <f t="shared" si="8"/>
        <v>0</v>
      </c>
      <c r="E51" s="59">
        <f t="shared" si="8"/>
        <v>0</v>
      </c>
      <c r="F51" s="59">
        <f t="shared" si="10"/>
        <v>0</v>
      </c>
      <c r="G51" s="59">
        <f t="shared" si="10"/>
        <v>0</v>
      </c>
      <c r="H51" s="59">
        <f t="shared" si="11"/>
        <v>0</v>
      </c>
      <c r="I51" s="59">
        <f t="shared" si="12"/>
        <v>0</v>
      </c>
      <c r="J51" s="59">
        <f t="shared" si="12"/>
        <v>0</v>
      </c>
      <c r="K51" s="17">
        <v>0</v>
      </c>
      <c r="L51" s="60">
        <f t="shared" si="13"/>
        <v>0</v>
      </c>
      <c r="M51" s="61">
        <f t="shared" si="14"/>
        <v>0</v>
      </c>
    </row>
    <row r="52" spans="1:13" x14ac:dyDescent="0.25">
      <c r="A52" s="57" t="s">
        <v>11</v>
      </c>
      <c r="B52" s="59">
        <f t="shared" si="9"/>
        <v>0</v>
      </c>
      <c r="C52" s="59">
        <f t="shared" si="8"/>
        <v>0</v>
      </c>
      <c r="D52" s="58">
        <f t="shared" si="8"/>
        <v>0</v>
      </c>
      <c r="E52" s="59">
        <f t="shared" si="8"/>
        <v>0</v>
      </c>
      <c r="F52" s="59">
        <f>IF(D52=0,0,B52/D52)</f>
        <v>0</v>
      </c>
      <c r="G52" s="59">
        <f t="shared" si="10"/>
        <v>0</v>
      </c>
      <c r="H52" s="59">
        <f>IF(D52+E52=0,0,(B52+C52)/(D52+E52))</f>
        <v>0</v>
      </c>
      <c r="I52" s="59">
        <f t="shared" si="12"/>
        <v>0</v>
      </c>
      <c r="J52" s="59">
        <f t="shared" si="12"/>
        <v>0</v>
      </c>
      <c r="K52" s="17"/>
      <c r="L52" s="60">
        <f t="shared" si="13"/>
        <v>0</v>
      </c>
      <c r="M52" s="61">
        <f t="shared" si="14"/>
        <v>0</v>
      </c>
    </row>
    <row r="53" spans="1:13" x14ac:dyDescent="0.25">
      <c r="A53" s="57" t="s">
        <v>12</v>
      </c>
      <c r="B53" s="59">
        <f t="shared" si="9"/>
        <v>0</v>
      </c>
      <c r="C53" s="59">
        <f t="shared" si="8"/>
        <v>0</v>
      </c>
      <c r="D53" s="59">
        <f t="shared" si="8"/>
        <v>0</v>
      </c>
      <c r="E53" s="59">
        <f t="shared" si="8"/>
        <v>0</v>
      </c>
      <c r="F53" s="59">
        <f t="shared" si="10"/>
        <v>0</v>
      </c>
      <c r="G53" s="59">
        <f t="shared" si="10"/>
        <v>0</v>
      </c>
      <c r="H53" s="59">
        <f t="shared" si="11"/>
        <v>0</v>
      </c>
      <c r="I53" s="59">
        <f t="shared" si="12"/>
        <v>0</v>
      </c>
      <c r="J53" s="59">
        <f t="shared" si="12"/>
        <v>0</v>
      </c>
      <c r="K53" s="17">
        <v>0</v>
      </c>
      <c r="L53" s="60">
        <f t="shared" si="13"/>
        <v>0</v>
      </c>
      <c r="M53" s="61">
        <f t="shared" si="14"/>
        <v>0</v>
      </c>
    </row>
    <row r="54" spans="1:13" x14ac:dyDescent="0.25">
      <c r="A54" s="57" t="s">
        <v>13</v>
      </c>
      <c r="B54" s="59">
        <f t="shared" si="9"/>
        <v>0</v>
      </c>
      <c r="C54" s="59">
        <f t="shared" si="8"/>
        <v>0</v>
      </c>
      <c r="D54" s="59">
        <f t="shared" si="8"/>
        <v>0</v>
      </c>
      <c r="E54" s="59">
        <f t="shared" si="8"/>
        <v>0</v>
      </c>
      <c r="F54" s="59">
        <f t="shared" si="10"/>
        <v>0</v>
      </c>
      <c r="G54" s="59">
        <f t="shared" si="10"/>
        <v>0</v>
      </c>
      <c r="H54" s="59">
        <f t="shared" si="11"/>
        <v>0</v>
      </c>
      <c r="I54" s="59">
        <f t="shared" si="12"/>
        <v>0</v>
      </c>
      <c r="J54" s="59">
        <f t="shared" si="12"/>
        <v>0</v>
      </c>
      <c r="K54" s="17">
        <v>0</v>
      </c>
      <c r="L54" s="60">
        <f t="shared" si="13"/>
        <v>0</v>
      </c>
      <c r="M54" s="61">
        <f t="shared" si="14"/>
        <v>0</v>
      </c>
    </row>
    <row r="55" spans="1:13" x14ac:dyDescent="0.25">
      <c r="A55" s="57" t="s">
        <v>14</v>
      </c>
      <c r="B55" s="59">
        <f t="shared" si="9"/>
        <v>37260622.839999996</v>
      </c>
      <c r="C55" s="59">
        <f t="shared" si="8"/>
        <v>3927052.09</v>
      </c>
      <c r="D55" s="59">
        <f t="shared" si="8"/>
        <v>123857.36</v>
      </c>
      <c r="E55" s="59">
        <f t="shared" si="8"/>
        <v>19008.59</v>
      </c>
      <c r="F55" s="59">
        <f t="shared" si="10"/>
        <v>300.83495110827482</v>
      </c>
      <c r="G55" s="59">
        <f t="shared" si="10"/>
        <v>206.59355007394024</v>
      </c>
      <c r="H55" s="59">
        <f t="shared" si="11"/>
        <v>288.29595106461682</v>
      </c>
      <c r="I55" s="59">
        <f t="shared" si="12"/>
        <v>26015018.960000001</v>
      </c>
      <c r="J55" s="59">
        <f t="shared" si="12"/>
        <v>7514145.5099999998</v>
      </c>
      <c r="K55" s="17">
        <v>275.98</v>
      </c>
      <c r="L55" s="60">
        <f t="shared" si="13"/>
        <v>0.43227352235610267</v>
      </c>
      <c r="M55" s="61">
        <f t="shared" si="14"/>
        <v>4.4626244889545606E-2</v>
      </c>
    </row>
    <row r="56" spans="1:13" x14ac:dyDescent="0.25">
      <c r="A56" s="57" t="s">
        <v>15</v>
      </c>
      <c r="B56" s="59">
        <f t="shared" si="9"/>
        <v>0</v>
      </c>
      <c r="C56" s="59">
        <f t="shared" si="8"/>
        <v>0</v>
      </c>
      <c r="D56" s="59">
        <f t="shared" si="8"/>
        <v>0</v>
      </c>
      <c r="E56" s="59">
        <f t="shared" si="8"/>
        <v>0</v>
      </c>
      <c r="F56" s="59">
        <f>IF(D56=0,0,B56/D56)</f>
        <v>0</v>
      </c>
      <c r="G56" s="59">
        <f t="shared" si="10"/>
        <v>0</v>
      </c>
      <c r="H56" s="59">
        <f t="shared" si="11"/>
        <v>0</v>
      </c>
      <c r="I56" s="59">
        <f t="shared" si="12"/>
        <v>0</v>
      </c>
      <c r="J56" s="59">
        <f t="shared" si="12"/>
        <v>0</v>
      </c>
      <c r="K56" s="17"/>
      <c r="L56" s="60">
        <f t="shared" si="13"/>
        <v>0</v>
      </c>
      <c r="M56" s="61">
        <f t="shared" si="14"/>
        <v>0</v>
      </c>
    </row>
    <row r="57" spans="1:13" x14ac:dyDescent="0.25">
      <c r="A57" s="57" t="s">
        <v>16</v>
      </c>
      <c r="B57" s="59">
        <f t="shared" si="9"/>
        <v>0</v>
      </c>
      <c r="C57" s="59">
        <f t="shared" si="8"/>
        <v>0</v>
      </c>
      <c r="D57" s="59">
        <f t="shared" si="8"/>
        <v>0</v>
      </c>
      <c r="E57" s="59">
        <f>SUMIFS(E$7:E$19,$A$7:$A$19,$A57)+SUMIFS(E$27:E$39,$A$27:$A$39,$A57)</f>
        <v>0</v>
      </c>
      <c r="F57" s="59">
        <f>IF(D57=0,0,B57/D57)</f>
        <v>0</v>
      </c>
      <c r="G57" s="59">
        <f t="shared" si="10"/>
        <v>0</v>
      </c>
      <c r="H57" s="59">
        <f t="shared" si="11"/>
        <v>0</v>
      </c>
      <c r="I57" s="59">
        <f t="shared" si="12"/>
        <v>0</v>
      </c>
      <c r="J57" s="59">
        <f t="shared" si="12"/>
        <v>0</v>
      </c>
      <c r="K57" s="17">
        <v>0</v>
      </c>
      <c r="L57" s="60">
        <f t="shared" si="13"/>
        <v>0</v>
      </c>
      <c r="M57" s="61">
        <f t="shared" si="14"/>
        <v>0</v>
      </c>
    </row>
    <row r="58" spans="1:13" x14ac:dyDescent="0.25">
      <c r="A58" s="57" t="s">
        <v>17</v>
      </c>
      <c r="B58" s="59">
        <f t="shared" si="9"/>
        <v>39128926</v>
      </c>
      <c r="C58" s="59">
        <f t="shared" si="8"/>
        <v>7705847</v>
      </c>
      <c r="D58" s="58">
        <f t="shared" si="8"/>
        <v>130407</v>
      </c>
      <c r="E58" s="59">
        <f t="shared" si="8"/>
        <v>32884</v>
      </c>
      <c r="F58" s="59">
        <f t="shared" si="10"/>
        <v>300.05234381589946</v>
      </c>
      <c r="G58" s="59">
        <f t="shared" si="10"/>
        <v>234.33423549446539</v>
      </c>
      <c r="H58" s="59">
        <f t="shared" si="11"/>
        <v>286.81784666638089</v>
      </c>
      <c r="I58" s="59">
        <f t="shared" si="12"/>
        <v>27729253.719999999</v>
      </c>
      <c r="J58" s="59">
        <f t="shared" si="12"/>
        <v>8509512</v>
      </c>
      <c r="K58" s="17">
        <v>270.85000000000002</v>
      </c>
      <c r="L58" s="60">
        <f t="shared" si="13"/>
        <v>0.41110634981776933</v>
      </c>
      <c r="M58" s="61">
        <f t="shared" si="14"/>
        <v>5.895457510201537E-2</v>
      </c>
    </row>
    <row r="59" spans="1:13" s="65" customFormat="1" ht="16.5" thickBot="1" x14ac:dyDescent="0.3">
      <c r="A59" s="62" t="s">
        <v>18</v>
      </c>
      <c r="B59" s="66">
        <f>SUM(B47:B58)</f>
        <v>76389548.840000004</v>
      </c>
      <c r="C59" s="66">
        <f>SUM(C47:C58)</f>
        <v>11632899.09</v>
      </c>
      <c r="D59" s="66">
        <f>SUM(D47:D58)</f>
        <v>254264.36</v>
      </c>
      <c r="E59" s="66">
        <f>SUM(E47:E58)</f>
        <v>51892.59</v>
      </c>
      <c r="F59" s="66">
        <f>IF(D59=0,0,B59/D59)</f>
        <v>300.43356780321085</v>
      </c>
      <c r="G59" s="66">
        <f>IF(E59=0,0,C59/E59)</f>
        <v>224.17264372427741</v>
      </c>
      <c r="H59" s="66">
        <f>IF(D59+E59=0,0,(B59+C59)/(D59+E59))</f>
        <v>287.50759350718647</v>
      </c>
      <c r="I59" s="66">
        <f>SUM(I47:I58)</f>
        <v>53744272.68</v>
      </c>
      <c r="J59" s="66">
        <f>SUM(J47:J58)</f>
        <v>18338230.579999998</v>
      </c>
      <c r="K59" s="73">
        <v>255.24</v>
      </c>
      <c r="L59" s="67">
        <f>IF(I59=0,0,(B59-I59)/I59)</f>
        <v>0.42135236055444941</v>
      </c>
      <c r="M59" s="68">
        <f>IF(K59=0,0,(H59-K59)/K59)</f>
        <v>0.12642059828861643</v>
      </c>
    </row>
    <row r="62" spans="1:13" x14ac:dyDescent="0.25">
      <c r="I62" s="69"/>
    </row>
    <row r="64" spans="1:13" x14ac:dyDescent="0.25">
      <c r="I64" s="69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4.44000000000000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4" max="16383" man="1"/>
    <brk id="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64"/>
  <sheetViews>
    <sheetView showZeros="0" topLeftCell="A37" zoomScale="84" zoomScaleNormal="84" workbookViewId="0">
      <selection activeCell="K61" sqref="K61"/>
    </sheetView>
  </sheetViews>
  <sheetFormatPr baseColWidth="10" defaultColWidth="9" defaultRowHeight="15.75" x14ac:dyDescent="0.25"/>
  <cols>
    <col min="1" max="1" width="20.625" style="42" customWidth="1"/>
    <col min="2" max="2" width="15.375" style="41" customWidth="1"/>
    <col min="3" max="3" width="11.75" style="41" customWidth="1"/>
    <col min="4" max="4" width="12.25" style="41" customWidth="1"/>
    <col min="5" max="5" width="10.75" style="41" customWidth="1"/>
    <col min="6" max="8" width="10" style="41" customWidth="1"/>
    <col min="9" max="9" width="13.875" style="41" bestFit="1" customWidth="1"/>
    <col min="10" max="10" width="11.75" style="41" bestFit="1" customWidth="1"/>
    <col min="11" max="11" width="9.25" style="41" customWidth="1"/>
    <col min="12" max="13" width="10" style="41" customWidth="1"/>
    <col min="14" max="16384" width="9" style="41"/>
  </cols>
  <sheetData>
    <row r="2" spans="1:13" ht="20.25" x14ac:dyDescent="0.3">
      <c r="A2" s="91" t="str">
        <f>"MÅLESTATISTIKK FOR TAKTEKKERE - 1. HALVÅR "&amp;FORS!$A$14</f>
        <v>MÅLESTATISTIKK FOR TAKTEKKERE - 1. HALVÅR 2019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6.5" thickBo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44"/>
      <c r="B4" s="45" t="s">
        <v>4</v>
      </c>
      <c r="C4" s="46"/>
      <c r="D4" s="45" t="s">
        <v>5</v>
      </c>
      <c r="E4" s="46"/>
      <c r="F4" s="45" t="str">
        <f>"Fortjeneste 1. halvår  "&amp;FORS!$A$14-0</f>
        <v>Fortjeneste 1. halvår  2019</v>
      </c>
      <c r="G4" s="47"/>
      <c r="H4" s="46"/>
      <c r="I4" s="45" t="str">
        <f>" 1. halvår  "&amp;FORS!$A$14-1</f>
        <v xml:space="preserve"> 1. halvår  2018</v>
      </c>
      <c r="J4" s="47"/>
      <c r="K4" s="46"/>
      <c r="L4" s="45" t="s">
        <v>23</v>
      </c>
      <c r="M4" s="48"/>
    </row>
    <row r="5" spans="1:13" x14ac:dyDescent="0.25">
      <c r="A5" s="49"/>
      <c r="B5" s="50" t="s">
        <v>6</v>
      </c>
      <c r="C5" s="50" t="s">
        <v>6</v>
      </c>
      <c r="D5" s="50" t="s">
        <v>6</v>
      </c>
      <c r="E5" s="50" t="s">
        <v>6</v>
      </c>
      <c r="F5" s="50" t="s">
        <v>6</v>
      </c>
      <c r="G5" s="50" t="s">
        <v>6</v>
      </c>
      <c r="H5" s="51" t="s">
        <v>27</v>
      </c>
      <c r="I5" s="50" t="s">
        <v>6</v>
      </c>
      <c r="J5" s="50" t="s">
        <v>6</v>
      </c>
      <c r="K5" s="51" t="s">
        <v>25</v>
      </c>
      <c r="L5" s="50" t="s">
        <v>6</v>
      </c>
      <c r="M5" s="52" t="s">
        <v>25</v>
      </c>
    </row>
    <row r="6" spans="1:13" x14ac:dyDescent="0.25">
      <c r="A6" s="53"/>
      <c r="B6" s="54" t="s">
        <v>24</v>
      </c>
      <c r="C6" s="54" t="s">
        <v>26</v>
      </c>
      <c r="D6" s="54" t="s">
        <v>24</v>
      </c>
      <c r="E6" s="54" t="s">
        <v>26</v>
      </c>
      <c r="F6" s="54" t="s">
        <v>24</v>
      </c>
      <c r="G6" s="54" t="s">
        <v>26</v>
      </c>
      <c r="H6" s="55" t="s">
        <v>28</v>
      </c>
      <c r="I6" s="54" t="s">
        <v>24</v>
      </c>
      <c r="J6" s="54" t="s">
        <v>26</v>
      </c>
      <c r="K6" s="55" t="s">
        <v>22</v>
      </c>
      <c r="L6" s="54" t="s">
        <v>24</v>
      </c>
      <c r="M6" s="56" t="s">
        <v>22</v>
      </c>
    </row>
    <row r="7" spans="1:13" x14ac:dyDescent="0.25">
      <c r="A7" s="57" t="s">
        <v>20</v>
      </c>
      <c r="B7" s="19">
        <v>31052</v>
      </c>
      <c r="C7" s="17"/>
      <c r="D7" s="19">
        <v>105</v>
      </c>
      <c r="E7" s="19"/>
      <c r="F7" s="59">
        <f>IF(D7=0,0,B7/D7)</f>
        <v>295.73333333333335</v>
      </c>
      <c r="G7" s="59">
        <f>IF(E7=0,0,C7/E7)</f>
        <v>0</v>
      </c>
      <c r="H7" s="59">
        <f>IF(D7+E7=0,0,(B7+C7)/(D7+E7))</f>
        <v>295.73333333333335</v>
      </c>
      <c r="I7" s="17"/>
      <c r="J7" s="17"/>
      <c r="K7" s="17"/>
      <c r="L7" s="60">
        <f>IF(I7=0,0,(B7-I7)/I7)</f>
        <v>0</v>
      </c>
      <c r="M7" s="61">
        <f>IF(K7=0,0,(H7-K7)/K7)</f>
        <v>0</v>
      </c>
    </row>
    <row r="8" spans="1:13" x14ac:dyDescent="0.25">
      <c r="A8" s="57" t="s">
        <v>7</v>
      </c>
      <c r="B8" s="19">
        <v>598395.35</v>
      </c>
      <c r="C8" s="17"/>
      <c r="D8" s="19">
        <v>2633.8</v>
      </c>
      <c r="E8" s="17"/>
      <c r="F8" s="59">
        <f t="shared" ref="F8:G18" si="0">IF(D8=0,0,B8/D8)</f>
        <v>227.19847748500263</v>
      </c>
      <c r="G8" s="59">
        <f t="shared" si="0"/>
        <v>0</v>
      </c>
      <c r="H8" s="59">
        <f t="shared" ref="H8:H18" si="1">IF(D8+E8=0,0,(B8+C8)/(D8+E8))</f>
        <v>227.19847748500263</v>
      </c>
      <c r="I8" s="17">
        <v>511936.26</v>
      </c>
      <c r="J8" s="17"/>
      <c r="K8" s="17">
        <v>283.83999999999997</v>
      </c>
      <c r="L8" s="60">
        <f t="shared" ref="L8:L18" si="2">IF(I8=0,0,(B8-I8)/I8)</f>
        <v>0.16888643519800681</v>
      </c>
      <c r="M8" s="61">
        <f t="shared" ref="M8:M18" si="3">IF(K8=0,0,(H8-K8)/K8)</f>
        <v>-0.19955440570390837</v>
      </c>
    </row>
    <row r="9" spans="1:13" x14ac:dyDescent="0.25">
      <c r="A9" s="57" t="s">
        <v>21</v>
      </c>
      <c r="B9" s="17"/>
      <c r="C9" s="17"/>
      <c r="D9" s="17"/>
      <c r="E9" s="17"/>
      <c r="F9" s="59">
        <f t="shared" si="0"/>
        <v>0</v>
      </c>
      <c r="G9" s="59">
        <f t="shared" si="0"/>
        <v>0</v>
      </c>
      <c r="H9" s="59">
        <f t="shared" si="1"/>
        <v>0</v>
      </c>
      <c r="I9" s="17"/>
      <c r="J9" s="17"/>
      <c r="K9" s="17">
        <v>0</v>
      </c>
      <c r="L9" s="60">
        <f t="shared" si="2"/>
        <v>0</v>
      </c>
      <c r="M9" s="61">
        <f t="shared" si="3"/>
        <v>0</v>
      </c>
    </row>
    <row r="10" spans="1:13" x14ac:dyDescent="0.25">
      <c r="A10" s="57" t="s">
        <v>8</v>
      </c>
      <c r="B10" s="19"/>
      <c r="C10" s="17"/>
      <c r="D10" s="19"/>
      <c r="E10" s="17"/>
      <c r="F10" s="59">
        <f t="shared" si="0"/>
        <v>0</v>
      </c>
      <c r="G10" s="59">
        <f t="shared" si="0"/>
        <v>0</v>
      </c>
      <c r="H10" s="59">
        <f t="shared" si="1"/>
        <v>0</v>
      </c>
      <c r="I10" s="17"/>
      <c r="J10" s="17"/>
      <c r="K10" s="17"/>
      <c r="L10" s="60">
        <f t="shared" si="2"/>
        <v>0</v>
      </c>
      <c r="M10" s="61">
        <f t="shared" si="3"/>
        <v>0</v>
      </c>
    </row>
    <row r="11" spans="1:13" x14ac:dyDescent="0.25">
      <c r="A11" s="57" t="s">
        <v>9</v>
      </c>
      <c r="B11" s="17">
        <v>642219.81999999995</v>
      </c>
      <c r="C11" s="17"/>
      <c r="D11" s="17">
        <v>1819</v>
      </c>
      <c r="E11" s="17"/>
      <c r="F11" s="59">
        <f t="shared" si="0"/>
        <v>353.06202308960962</v>
      </c>
      <c r="G11" s="59">
        <f t="shared" si="0"/>
        <v>0</v>
      </c>
      <c r="H11" s="59">
        <f t="shared" si="1"/>
        <v>353.06202308960962</v>
      </c>
      <c r="I11" s="17">
        <v>995161.29</v>
      </c>
      <c r="J11" s="17"/>
      <c r="K11" s="17">
        <v>406.49</v>
      </c>
      <c r="L11" s="60">
        <f t="shared" si="2"/>
        <v>-0.35465755505823593</v>
      </c>
      <c r="M11" s="61">
        <f t="shared" si="3"/>
        <v>-0.13143737093259461</v>
      </c>
    </row>
    <row r="12" spans="1:13" x14ac:dyDescent="0.25">
      <c r="A12" s="57" t="s">
        <v>11</v>
      </c>
      <c r="B12" s="19"/>
      <c r="C12" s="17"/>
      <c r="D12" s="19"/>
      <c r="E12" s="17"/>
      <c r="F12" s="59">
        <f t="shared" si="0"/>
        <v>0</v>
      </c>
      <c r="G12" s="59">
        <f t="shared" si="0"/>
        <v>0</v>
      </c>
      <c r="H12" s="59">
        <f t="shared" si="1"/>
        <v>0</v>
      </c>
      <c r="I12" s="17"/>
      <c r="J12" s="17"/>
      <c r="K12" s="17"/>
      <c r="L12" s="60">
        <f t="shared" si="2"/>
        <v>0</v>
      </c>
      <c r="M12" s="61">
        <f t="shared" si="3"/>
        <v>0</v>
      </c>
    </row>
    <row r="13" spans="1:13" x14ac:dyDescent="0.25">
      <c r="A13" s="57" t="s">
        <v>12</v>
      </c>
      <c r="B13" s="17">
        <v>4556716.09</v>
      </c>
      <c r="C13" s="17">
        <v>582107</v>
      </c>
      <c r="D13" s="17">
        <v>13328.6</v>
      </c>
      <c r="E13" s="17">
        <v>3037</v>
      </c>
      <c r="F13" s="59">
        <f t="shared" si="0"/>
        <v>341.87507240070221</v>
      </c>
      <c r="G13" s="59">
        <f t="shared" si="0"/>
        <v>191.67171550872573</v>
      </c>
      <c r="H13" s="59">
        <f t="shared" si="1"/>
        <v>314.00150865229506</v>
      </c>
      <c r="I13" s="17">
        <v>5334815</v>
      </c>
      <c r="J13" s="17">
        <v>264164</v>
      </c>
      <c r="K13" s="17">
        <v>291.17</v>
      </c>
      <c r="L13" s="60">
        <f t="shared" si="2"/>
        <v>-0.14585302583126128</v>
      </c>
      <c r="M13" s="61">
        <f t="shared" si="3"/>
        <v>7.8412984346928047E-2</v>
      </c>
    </row>
    <row r="14" spans="1:13" x14ac:dyDescent="0.25">
      <c r="A14" s="57" t="s">
        <v>13</v>
      </c>
      <c r="B14" s="19">
        <v>678205</v>
      </c>
      <c r="C14" s="17"/>
      <c r="D14" s="19">
        <v>1875</v>
      </c>
      <c r="E14" s="17"/>
      <c r="F14" s="59">
        <f t="shared" si="0"/>
        <v>361.70933333333335</v>
      </c>
      <c r="G14" s="59">
        <f t="shared" si="0"/>
        <v>0</v>
      </c>
      <c r="H14" s="59">
        <f t="shared" si="1"/>
        <v>361.70933333333335</v>
      </c>
      <c r="I14" s="17">
        <v>983000</v>
      </c>
      <c r="J14" s="17"/>
      <c r="K14" s="17">
        <v>372.07</v>
      </c>
      <c r="L14" s="60">
        <f t="shared" si="2"/>
        <v>-0.31006612410986772</v>
      </c>
      <c r="M14" s="61">
        <f t="shared" si="3"/>
        <v>-2.7846014638822386E-2</v>
      </c>
    </row>
    <row r="15" spans="1:13" x14ac:dyDescent="0.25">
      <c r="A15" s="57" t="s">
        <v>14</v>
      </c>
      <c r="B15" s="17">
        <v>3714665.51</v>
      </c>
      <c r="C15" s="17">
        <v>432615.08</v>
      </c>
      <c r="D15" s="17">
        <v>11481.3</v>
      </c>
      <c r="E15" s="17">
        <v>2280.6</v>
      </c>
      <c r="F15" s="59">
        <f t="shared" si="0"/>
        <v>323.54049715624535</v>
      </c>
      <c r="G15" s="59">
        <f t="shared" si="0"/>
        <v>189.69353678856442</v>
      </c>
      <c r="H15" s="59">
        <f t="shared" si="1"/>
        <v>301.35959351543028</v>
      </c>
      <c r="I15" s="19">
        <v>2106259.9500000002</v>
      </c>
      <c r="J15" s="17">
        <v>204172.03</v>
      </c>
      <c r="K15" s="17">
        <v>270.77</v>
      </c>
      <c r="L15" s="60">
        <f t="shared" si="2"/>
        <v>0.76363107981994316</v>
      </c>
      <c r="M15" s="61">
        <f t="shared" si="3"/>
        <v>0.11297260965184583</v>
      </c>
    </row>
    <row r="16" spans="1:13" x14ac:dyDescent="0.25">
      <c r="A16" s="57" t="s">
        <v>15</v>
      </c>
      <c r="B16" s="19"/>
      <c r="C16" s="17"/>
      <c r="D16" s="19"/>
      <c r="E16" s="17"/>
      <c r="F16" s="59">
        <f t="shared" si="0"/>
        <v>0</v>
      </c>
      <c r="G16" s="59">
        <f t="shared" si="0"/>
        <v>0</v>
      </c>
      <c r="H16" s="59">
        <f t="shared" si="1"/>
        <v>0</v>
      </c>
      <c r="I16" s="17"/>
      <c r="J16" s="17"/>
      <c r="K16" s="17"/>
      <c r="L16" s="60">
        <f t="shared" si="2"/>
        <v>0</v>
      </c>
      <c r="M16" s="61">
        <f t="shared" si="3"/>
        <v>0</v>
      </c>
    </row>
    <row r="17" spans="1:13" x14ac:dyDescent="0.25">
      <c r="A17" s="57" t="s">
        <v>16</v>
      </c>
      <c r="B17" s="19"/>
      <c r="C17" s="17"/>
      <c r="D17" s="19"/>
      <c r="E17" s="17"/>
      <c r="F17" s="59">
        <f t="shared" si="0"/>
        <v>0</v>
      </c>
      <c r="G17" s="59">
        <f t="shared" si="0"/>
        <v>0</v>
      </c>
      <c r="H17" s="59">
        <f t="shared" si="1"/>
        <v>0</v>
      </c>
      <c r="I17" s="17"/>
      <c r="J17" s="17"/>
      <c r="K17" s="17"/>
      <c r="L17" s="60">
        <f t="shared" si="2"/>
        <v>0</v>
      </c>
      <c r="M17" s="61">
        <f t="shared" si="3"/>
        <v>0</v>
      </c>
    </row>
    <row r="18" spans="1:13" x14ac:dyDescent="0.25">
      <c r="A18" s="57" t="s">
        <v>17</v>
      </c>
      <c r="B18" s="17">
        <v>3147493.76</v>
      </c>
      <c r="C18" s="17">
        <v>384909.92</v>
      </c>
      <c r="D18" s="17">
        <v>8810.7999999999993</v>
      </c>
      <c r="E18" s="17">
        <v>2035.1</v>
      </c>
      <c r="F18" s="59">
        <f t="shared" si="0"/>
        <v>357.23132519181007</v>
      </c>
      <c r="G18" s="59">
        <f t="shared" si="0"/>
        <v>189.13562969878629</v>
      </c>
      <c r="H18" s="59">
        <f t="shared" si="1"/>
        <v>325.69023133165524</v>
      </c>
      <c r="I18" s="19">
        <v>3278629.35</v>
      </c>
      <c r="J18" s="17">
        <v>191957.08</v>
      </c>
      <c r="K18" s="17">
        <v>339.43</v>
      </c>
      <c r="L18" s="60">
        <f t="shared" si="2"/>
        <v>-3.9997076827241941E-2</v>
      </c>
      <c r="M18" s="61">
        <f t="shared" si="3"/>
        <v>-4.0478946081208986E-2</v>
      </c>
    </row>
    <row r="19" spans="1:13" s="65" customFormat="1" ht="16.5" thickBot="1" x14ac:dyDescent="0.3">
      <c r="A19" s="62" t="s">
        <v>18</v>
      </c>
      <c r="B19" s="31">
        <f>SUM(B7:B18)</f>
        <v>13368747.529999999</v>
      </c>
      <c r="C19" s="31">
        <f>SUM(C7:C18)</f>
        <v>1399632</v>
      </c>
      <c r="D19" s="31">
        <f>SUM(D7:D18)</f>
        <v>40053.5</v>
      </c>
      <c r="E19" s="31">
        <f>SUM(E7:E18)</f>
        <v>7352.7000000000007</v>
      </c>
      <c r="F19" s="31">
        <f>IF(D19=0,0,B19/D19)</f>
        <v>333.77226784176162</v>
      </c>
      <c r="G19" s="31">
        <f>IF(E19=0,0,C19/E19)</f>
        <v>190.3561956832184</v>
      </c>
      <c r="H19" s="31">
        <f>IF(D19+E19=0,0,(B19+C19)/(D19+E19))</f>
        <v>311.5284399508925</v>
      </c>
      <c r="I19" s="31">
        <f>SUM(I7:I18)</f>
        <v>13209801.85</v>
      </c>
      <c r="J19" s="31">
        <f>SUM(J7:J18)</f>
        <v>660293.11</v>
      </c>
      <c r="K19" s="32">
        <v>309.64</v>
      </c>
      <c r="L19" s="63">
        <f>IF(I19=0,0,(B19-I19)/I19)</f>
        <v>1.2032404558740576E-2</v>
      </c>
      <c r="M19" s="64">
        <f>IF(K19=0,0,(H19-K19)/K19)</f>
        <v>6.0988242826912498E-3</v>
      </c>
    </row>
    <row r="22" spans="1:13" ht="20.25" x14ac:dyDescent="0.3">
      <c r="A22" s="91" t="str">
        <f>"MÅLESTATISTIKK FOR TAKTEKKERE - 2. HALVÅR "&amp;FORS!$A$14</f>
        <v>MÅLESTATISTIKK FOR TAKTEKKERE - 2. HALVÅR 2019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16.5" thickBot="1" x14ac:dyDescent="0.3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x14ac:dyDescent="0.25">
      <c r="A24" s="44"/>
      <c r="B24" s="45" t="s">
        <v>4</v>
      </c>
      <c r="C24" s="46"/>
      <c r="D24" s="45" t="s">
        <v>5</v>
      </c>
      <c r="E24" s="46"/>
      <c r="F24" s="45" t="str">
        <f>"Fortjeneste 2. halvår  "&amp;FORS!$A$14-0</f>
        <v>Fortjeneste 2. halvår  2019</v>
      </c>
      <c r="G24" s="47"/>
      <c r="H24" s="46"/>
      <c r="I24" s="45" t="str">
        <f>" 2. halvår  "&amp;FORS!$A$14-1</f>
        <v xml:space="preserve"> 2. halvår  2018</v>
      </c>
      <c r="J24" s="47"/>
      <c r="K24" s="46"/>
      <c r="L24" s="45" t="s">
        <v>23</v>
      </c>
      <c r="M24" s="48"/>
    </row>
    <row r="25" spans="1:13" x14ac:dyDescent="0.25">
      <c r="A25" s="49"/>
      <c r="B25" s="50" t="s">
        <v>6</v>
      </c>
      <c r="C25" s="50" t="s">
        <v>6</v>
      </c>
      <c r="D25" s="50" t="s">
        <v>6</v>
      </c>
      <c r="E25" s="50" t="s">
        <v>6</v>
      </c>
      <c r="F25" s="50" t="s">
        <v>6</v>
      </c>
      <c r="G25" s="50" t="s">
        <v>6</v>
      </c>
      <c r="H25" s="51" t="s">
        <v>27</v>
      </c>
      <c r="I25" s="50" t="s">
        <v>6</v>
      </c>
      <c r="J25" s="50" t="s">
        <v>6</v>
      </c>
      <c r="K25" s="51" t="s">
        <v>25</v>
      </c>
      <c r="L25" s="50" t="s">
        <v>6</v>
      </c>
      <c r="M25" s="52" t="s">
        <v>25</v>
      </c>
    </row>
    <row r="26" spans="1:13" x14ac:dyDescent="0.25">
      <c r="A26" s="53"/>
      <c r="B26" s="54" t="s">
        <v>24</v>
      </c>
      <c r="C26" s="54" t="s">
        <v>26</v>
      </c>
      <c r="D26" s="54" t="s">
        <v>24</v>
      </c>
      <c r="E26" s="54" t="s">
        <v>26</v>
      </c>
      <c r="F26" s="54" t="s">
        <v>24</v>
      </c>
      <c r="G26" s="54" t="s">
        <v>26</v>
      </c>
      <c r="H26" s="55" t="s">
        <v>28</v>
      </c>
      <c r="I26" s="54" t="s">
        <v>24</v>
      </c>
      <c r="J26" s="54" t="s">
        <v>26</v>
      </c>
      <c r="K26" s="55" t="s">
        <v>22</v>
      </c>
      <c r="L26" s="54" t="s">
        <v>24</v>
      </c>
      <c r="M26" s="56" t="s">
        <v>22</v>
      </c>
    </row>
    <row r="27" spans="1:13" x14ac:dyDescent="0.25">
      <c r="A27" s="57" t="s">
        <v>20</v>
      </c>
      <c r="B27" s="19"/>
      <c r="C27" s="17"/>
      <c r="D27" s="19"/>
      <c r="E27" s="17"/>
      <c r="F27" s="59">
        <f t="shared" ref="F27:G38" si="4">IF(D27=0,0,B27/D27)</f>
        <v>0</v>
      </c>
      <c r="G27" s="59">
        <f t="shared" si="4"/>
        <v>0</v>
      </c>
      <c r="H27" s="59">
        <f>IF(D27+E27=0,0,(B27+C27)/(D27+E27))</f>
        <v>0</v>
      </c>
      <c r="I27" s="17">
        <v>24574</v>
      </c>
      <c r="J27" s="17"/>
      <c r="K27" s="17">
        <v>329.41</v>
      </c>
      <c r="L27" s="60">
        <f>IF(I27=0,0,(B27-I27)/I27)</f>
        <v>-1</v>
      </c>
      <c r="M27" s="61">
        <f>IF(K27=0,0,(H27-K27)/K27)</f>
        <v>-1</v>
      </c>
    </row>
    <row r="28" spans="1:13" x14ac:dyDescent="0.25">
      <c r="A28" s="57" t="s">
        <v>7</v>
      </c>
      <c r="B28" s="17">
        <v>345436.27</v>
      </c>
      <c r="C28" s="17"/>
      <c r="D28" s="19">
        <v>1209.0999999999999</v>
      </c>
      <c r="E28" s="17"/>
      <c r="F28" s="59">
        <f t="shared" si="4"/>
        <v>285.69702257877765</v>
      </c>
      <c r="G28" s="59">
        <f t="shared" si="4"/>
        <v>0</v>
      </c>
      <c r="H28" s="59">
        <f t="shared" ref="H28:H38" si="5">IF(D28+E28=0,0,(B28+C28)/(D28+E28))</f>
        <v>285.69702257877765</v>
      </c>
      <c r="I28" s="19">
        <v>649812</v>
      </c>
      <c r="J28" s="17"/>
      <c r="K28" s="17">
        <v>292.5</v>
      </c>
      <c r="L28" s="60">
        <f t="shared" ref="L28:L39" si="6">IF(I28=0,0,(B28-I28)/I28)</f>
        <v>-0.46840583122503121</v>
      </c>
      <c r="M28" s="61">
        <f t="shared" ref="M28:M39" si="7">IF(K28=0,0,(H28-K28)/K28)</f>
        <v>-2.325804246571744E-2</v>
      </c>
    </row>
    <row r="29" spans="1:13" x14ac:dyDescent="0.25">
      <c r="A29" s="57" t="s">
        <v>21</v>
      </c>
      <c r="B29" s="17"/>
      <c r="C29" s="17"/>
      <c r="D29" s="17"/>
      <c r="E29" s="17"/>
      <c r="F29" s="59">
        <f t="shared" si="4"/>
        <v>0</v>
      </c>
      <c r="G29" s="59">
        <f t="shared" si="4"/>
        <v>0</v>
      </c>
      <c r="H29" s="59">
        <f t="shared" si="5"/>
        <v>0</v>
      </c>
      <c r="I29" s="17"/>
      <c r="J29" s="17"/>
      <c r="K29" s="17">
        <v>0</v>
      </c>
      <c r="L29" s="60">
        <f t="shared" si="6"/>
        <v>0</v>
      </c>
      <c r="M29" s="61">
        <f t="shared" si="7"/>
        <v>0</v>
      </c>
    </row>
    <row r="30" spans="1:13" x14ac:dyDescent="0.25">
      <c r="A30" s="57" t="s">
        <v>8</v>
      </c>
      <c r="B30" s="19"/>
      <c r="C30" s="17"/>
      <c r="D30" s="19"/>
      <c r="E30" s="17"/>
      <c r="F30" s="59">
        <f t="shared" si="4"/>
        <v>0</v>
      </c>
      <c r="G30" s="59">
        <f t="shared" si="4"/>
        <v>0</v>
      </c>
      <c r="H30" s="59">
        <f t="shared" si="5"/>
        <v>0</v>
      </c>
      <c r="I30" s="17"/>
      <c r="J30" s="17"/>
      <c r="K30" s="17"/>
      <c r="L30" s="60">
        <f t="shared" si="6"/>
        <v>0</v>
      </c>
      <c r="M30" s="61">
        <f t="shared" si="7"/>
        <v>0</v>
      </c>
    </row>
    <row r="31" spans="1:13" x14ac:dyDescent="0.25">
      <c r="A31" s="57" t="s">
        <v>9</v>
      </c>
      <c r="B31" s="17">
        <v>910470</v>
      </c>
      <c r="C31" s="17">
        <v>16167</v>
      </c>
      <c r="D31" s="17">
        <v>2191</v>
      </c>
      <c r="E31" s="17">
        <v>75.3</v>
      </c>
      <c r="F31" s="59">
        <f t="shared" si="4"/>
        <v>415.54997717937016</v>
      </c>
      <c r="G31" s="59">
        <f t="shared" si="4"/>
        <v>214.70119521912352</v>
      </c>
      <c r="H31" s="59">
        <f t="shared" si="5"/>
        <v>408.87658297665797</v>
      </c>
      <c r="I31" s="17">
        <v>554040</v>
      </c>
      <c r="J31" s="17"/>
      <c r="K31" s="17">
        <v>333.22</v>
      </c>
      <c r="L31" s="60">
        <f t="shared" si="6"/>
        <v>0.64332900151613603</v>
      </c>
      <c r="M31" s="61">
        <f t="shared" si="7"/>
        <v>0.22704694489123683</v>
      </c>
    </row>
    <row r="32" spans="1:13" x14ac:dyDescent="0.25">
      <c r="A32" s="57" t="s">
        <v>11</v>
      </c>
      <c r="B32" s="17"/>
      <c r="C32" s="17"/>
      <c r="D32" s="19"/>
      <c r="E32" s="17"/>
      <c r="F32" s="59">
        <f t="shared" si="4"/>
        <v>0</v>
      </c>
      <c r="G32" s="59">
        <f t="shared" si="4"/>
        <v>0</v>
      </c>
      <c r="H32" s="59">
        <f t="shared" si="5"/>
        <v>0</v>
      </c>
      <c r="I32" s="19"/>
      <c r="J32" s="17"/>
      <c r="K32" s="17"/>
      <c r="L32" s="60">
        <f t="shared" si="6"/>
        <v>0</v>
      </c>
      <c r="M32" s="61">
        <f t="shared" si="7"/>
        <v>0</v>
      </c>
    </row>
    <row r="33" spans="1:13" x14ac:dyDescent="0.25">
      <c r="A33" s="57" t="s">
        <v>12</v>
      </c>
      <c r="B33" s="17">
        <v>3865294</v>
      </c>
      <c r="C33" s="17">
        <v>579766</v>
      </c>
      <c r="D33" s="17">
        <v>11768</v>
      </c>
      <c r="E33" s="17">
        <v>3669</v>
      </c>
      <c r="F33" s="59">
        <f t="shared" si="4"/>
        <v>328.45802175390889</v>
      </c>
      <c r="G33" s="59">
        <f t="shared" si="4"/>
        <v>158.0174434450804</v>
      </c>
      <c r="H33" s="59">
        <f t="shared" si="5"/>
        <v>287.94843557686079</v>
      </c>
      <c r="I33" s="17">
        <v>5204193</v>
      </c>
      <c r="J33" s="17">
        <v>503422</v>
      </c>
      <c r="K33" s="17">
        <v>279.58999999999997</v>
      </c>
      <c r="L33" s="60">
        <f t="shared" si="6"/>
        <v>-0.25727312572765842</v>
      </c>
      <c r="M33" s="61">
        <f t="shared" si="7"/>
        <v>2.9895330937661627E-2</v>
      </c>
    </row>
    <row r="34" spans="1:13" x14ac:dyDescent="0.25">
      <c r="A34" s="57" t="s">
        <v>13</v>
      </c>
      <c r="B34" s="17">
        <v>933348</v>
      </c>
      <c r="C34" s="17"/>
      <c r="D34" s="17">
        <v>2605</v>
      </c>
      <c r="E34" s="17"/>
      <c r="F34" s="59">
        <f t="shared" si="4"/>
        <v>358.29097888675625</v>
      </c>
      <c r="G34" s="59">
        <f t="shared" si="4"/>
        <v>0</v>
      </c>
      <c r="H34" s="59">
        <f t="shared" si="5"/>
        <v>358.29097888675625</v>
      </c>
      <c r="I34" s="17">
        <v>663952</v>
      </c>
      <c r="J34" s="17"/>
      <c r="K34" s="17">
        <v>333.64</v>
      </c>
      <c r="L34" s="60">
        <f t="shared" si="6"/>
        <v>0.40574619852037497</v>
      </c>
      <c r="M34" s="61">
        <f t="shared" si="7"/>
        <v>7.3884962494773596E-2</v>
      </c>
    </row>
    <row r="35" spans="1:13" x14ac:dyDescent="0.25">
      <c r="A35" s="57" t="s">
        <v>14</v>
      </c>
      <c r="B35" s="17">
        <v>2983168.5</v>
      </c>
      <c r="C35" s="17">
        <v>350459.7</v>
      </c>
      <c r="D35" s="17">
        <v>7697.8</v>
      </c>
      <c r="E35" s="17">
        <v>1837.9</v>
      </c>
      <c r="F35" s="59">
        <f t="shared" si="4"/>
        <v>387.5352048637273</v>
      </c>
      <c r="G35" s="59">
        <f t="shared" si="4"/>
        <v>190.68485771804777</v>
      </c>
      <c r="H35" s="59">
        <f t="shared" si="5"/>
        <v>349.59449227639294</v>
      </c>
      <c r="I35" s="17">
        <v>4998637.76</v>
      </c>
      <c r="J35" s="17">
        <v>994113.95</v>
      </c>
      <c r="K35" s="17">
        <v>321.24</v>
      </c>
      <c r="L35" s="60">
        <f t="shared" si="6"/>
        <v>-0.40320370404275901</v>
      </c>
      <c r="M35" s="61">
        <f t="shared" si="7"/>
        <v>8.8265758549349177E-2</v>
      </c>
    </row>
    <row r="36" spans="1:13" x14ac:dyDescent="0.25">
      <c r="A36" s="57" t="s">
        <v>15</v>
      </c>
      <c r="B36" s="19"/>
      <c r="C36" s="17"/>
      <c r="D36" s="19"/>
      <c r="E36" s="17"/>
      <c r="F36" s="59">
        <f t="shared" si="4"/>
        <v>0</v>
      </c>
      <c r="G36" s="59">
        <f t="shared" si="4"/>
        <v>0</v>
      </c>
      <c r="H36" s="59">
        <f t="shared" si="5"/>
        <v>0</v>
      </c>
      <c r="I36" s="17"/>
      <c r="J36" s="17"/>
      <c r="K36" s="17"/>
      <c r="L36" s="60">
        <f t="shared" si="6"/>
        <v>0</v>
      </c>
      <c r="M36" s="61">
        <f t="shared" si="7"/>
        <v>0</v>
      </c>
    </row>
    <row r="37" spans="1:13" x14ac:dyDescent="0.25">
      <c r="A37" s="57" t="s">
        <v>16</v>
      </c>
      <c r="B37" s="19"/>
      <c r="C37" s="17">
        <v>0</v>
      </c>
      <c r="D37" s="19"/>
      <c r="E37" s="17"/>
      <c r="F37" s="59">
        <f t="shared" si="4"/>
        <v>0</v>
      </c>
      <c r="G37" s="59">
        <f t="shared" si="4"/>
        <v>0</v>
      </c>
      <c r="H37" s="59">
        <f t="shared" si="5"/>
        <v>0</v>
      </c>
      <c r="I37" s="17"/>
      <c r="J37" s="17"/>
      <c r="K37" s="17"/>
      <c r="L37" s="60">
        <f t="shared" si="6"/>
        <v>0</v>
      </c>
      <c r="M37" s="61">
        <f t="shared" si="7"/>
        <v>0</v>
      </c>
    </row>
    <row r="38" spans="1:13" x14ac:dyDescent="0.25">
      <c r="A38" s="57" t="s">
        <v>17</v>
      </c>
      <c r="B38" s="82">
        <v>3753132.77</v>
      </c>
      <c r="C38" s="82">
        <v>315163.38</v>
      </c>
      <c r="D38" s="82">
        <v>9716.7999999999993</v>
      </c>
      <c r="E38" s="83">
        <v>1953.1</v>
      </c>
      <c r="F38" s="59">
        <f t="shared" si="4"/>
        <v>386.25193170591143</v>
      </c>
      <c r="G38" s="59">
        <f t="shared" si="4"/>
        <v>161.36571604116534</v>
      </c>
      <c r="H38" s="59">
        <f t="shared" si="5"/>
        <v>348.61448255769113</v>
      </c>
      <c r="I38" s="17">
        <v>2224430.92</v>
      </c>
      <c r="J38" s="17">
        <v>80279.759999999995</v>
      </c>
      <c r="K38" s="17">
        <v>348.29</v>
      </c>
      <c r="L38" s="60">
        <f t="shared" si="6"/>
        <v>0.68723278221649609</v>
      </c>
      <c r="M38" s="61">
        <f t="shared" si="7"/>
        <v>9.3164477214709737E-4</v>
      </c>
    </row>
    <row r="39" spans="1:13" s="65" customFormat="1" ht="16.5" thickBot="1" x14ac:dyDescent="0.3">
      <c r="A39" s="62" t="s">
        <v>18</v>
      </c>
      <c r="B39" s="66">
        <f>SUM(B27:B38)</f>
        <v>12790849.539999999</v>
      </c>
      <c r="C39" s="66">
        <f>SUM(C27:C38)</f>
        <v>1261556.08</v>
      </c>
      <c r="D39" s="66">
        <f>SUM(D27:D38)</f>
        <v>35187.699999999997</v>
      </c>
      <c r="E39" s="66">
        <f>SUM(E27:E38)</f>
        <v>7535.3000000000011</v>
      </c>
      <c r="F39" s="66">
        <f>IF(D39=0,0,B39/D39)</f>
        <v>363.50342704979295</v>
      </c>
      <c r="G39" s="66">
        <f>IF(E39=0,0,C39/E39)</f>
        <v>167.41948960227197</v>
      </c>
      <c r="H39" s="66">
        <f>IF(D39+E39=0,0,(B39+C39)/(D39+E39))</f>
        <v>328.91898087681108</v>
      </c>
      <c r="I39" s="66">
        <f>SUM(I27:I38)</f>
        <v>14319639.68</v>
      </c>
      <c r="J39" s="66">
        <f>SUM(J27:J38)</f>
        <v>1577815.71</v>
      </c>
      <c r="K39" s="77">
        <v>307.88</v>
      </c>
      <c r="L39" s="67">
        <f t="shared" si="6"/>
        <v>-0.10676177432978541</v>
      </c>
      <c r="M39" s="68">
        <f t="shared" si="7"/>
        <v>6.8335003497502544E-2</v>
      </c>
    </row>
    <row r="40" spans="1:13" x14ac:dyDescent="0.25">
      <c r="J40" s="69"/>
    </row>
    <row r="42" spans="1:13" ht="20.25" x14ac:dyDescent="0.3">
      <c r="A42" s="91" t="str">
        <f>"MÅLESTATISTIKK FOR TAKTEKKERE - GJENNOMSNITT HELE ÅRET  "&amp;FORS!$A$14</f>
        <v>MÅLESTATISTIKK FOR TAKTEKKERE - GJENNOMSNITT HELE ÅRET  2019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</row>
    <row r="43" spans="1:13" ht="16.5" thickBot="1" x14ac:dyDescent="0.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 x14ac:dyDescent="0.25">
      <c r="A44" s="44"/>
      <c r="B44" s="45" t="s">
        <v>4</v>
      </c>
      <c r="C44" s="46"/>
      <c r="D44" s="45" t="s">
        <v>5</v>
      </c>
      <c r="E44" s="46"/>
      <c r="F44" s="45" t="str">
        <f>"Fortjeneste hele  "&amp;FORS!$A$14-0</f>
        <v>Fortjeneste hele  2019</v>
      </c>
      <c r="G44" s="47"/>
      <c r="H44" s="46"/>
      <c r="I44" s="45" t="str">
        <f>" Hele året  "&amp;FORS!$A$14-1</f>
        <v xml:space="preserve"> Hele året  2018</v>
      </c>
      <c r="J44" s="47"/>
      <c r="K44" s="46"/>
      <c r="L44" s="45" t="s">
        <v>23</v>
      </c>
      <c r="M44" s="48"/>
    </row>
    <row r="45" spans="1:13" x14ac:dyDescent="0.25">
      <c r="A45" s="49"/>
      <c r="B45" s="50" t="s">
        <v>6</v>
      </c>
      <c r="C45" s="50" t="s">
        <v>6</v>
      </c>
      <c r="D45" s="50" t="s">
        <v>6</v>
      </c>
      <c r="E45" s="50" t="s">
        <v>6</v>
      </c>
      <c r="F45" s="50" t="s">
        <v>6</v>
      </c>
      <c r="G45" s="50" t="s">
        <v>6</v>
      </c>
      <c r="H45" s="51" t="s">
        <v>27</v>
      </c>
      <c r="I45" s="50" t="s">
        <v>6</v>
      </c>
      <c r="J45" s="50" t="s">
        <v>6</v>
      </c>
      <c r="K45" s="51" t="s">
        <v>25</v>
      </c>
      <c r="L45" s="50" t="s">
        <v>6</v>
      </c>
      <c r="M45" s="52" t="s">
        <v>25</v>
      </c>
    </row>
    <row r="46" spans="1:13" x14ac:dyDescent="0.25">
      <c r="A46" s="53"/>
      <c r="B46" s="70" t="s">
        <v>24</v>
      </c>
      <c r="C46" s="70" t="s">
        <v>26</v>
      </c>
      <c r="D46" s="70" t="s">
        <v>24</v>
      </c>
      <c r="E46" s="70" t="s">
        <v>26</v>
      </c>
      <c r="F46" s="70" t="s">
        <v>24</v>
      </c>
      <c r="G46" s="70" t="s">
        <v>26</v>
      </c>
      <c r="H46" s="71" t="s">
        <v>28</v>
      </c>
      <c r="I46" s="70" t="s">
        <v>24</v>
      </c>
      <c r="J46" s="70" t="s">
        <v>26</v>
      </c>
      <c r="K46" s="71" t="s">
        <v>22</v>
      </c>
      <c r="L46" s="70" t="s">
        <v>24</v>
      </c>
      <c r="M46" s="72" t="s">
        <v>22</v>
      </c>
    </row>
    <row r="47" spans="1:13" x14ac:dyDescent="0.25">
      <c r="A47" s="57" t="s">
        <v>20</v>
      </c>
      <c r="B47" s="59">
        <f>SUMIFS(B$7:B$19,$A$7:$A$19,$A47)+SUMIFS(B$27:B$39,$A$27:$A$39,$A47)</f>
        <v>31052</v>
      </c>
      <c r="C47" s="59">
        <f t="shared" ref="C47:E58" si="8">SUMIFS(C$7:C$19,$A$7:$A$19,$A47)+SUMIFS(C$27:C$39,$A$27:$A$39,$A47)</f>
        <v>0</v>
      </c>
      <c r="D47" s="59">
        <f t="shared" si="8"/>
        <v>105</v>
      </c>
      <c r="E47" s="59">
        <f t="shared" si="8"/>
        <v>0</v>
      </c>
      <c r="F47" s="59">
        <f>IF(D47=0,0,B47/D47)</f>
        <v>295.73333333333335</v>
      </c>
      <c r="G47" s="59">
        <f>IF(E47=0,0,C27/E47)</f>
        <v>0</v>
      </c>
      <c r="H47" s="59">
        <f>IF(D47+E47=0,0,(B47+C47)/(D47+E47))</f>
        <v>295.73333333333335</v>
      </c>
      <c r="I47" s="59">
        <f>SUMIFS(I$7:I$19,$A$7:$A$19,$A47)+SUMIFS(I$27:I$39,$A$27:$A$39,$A47)</f>
        <v>24574</v>
      </c>
      <c r="J47" s="59">
        <f>SUMIFS(J$7:J$19,$A$7:$A$19,$A47)+SUMIFS(J$27:J$39,$A$27:$A$39,$A47)</f>
        <v>0</v>
      </c>
      <c r="K47" s="17">
        <v>329.41</v>
      </c>
      <c r="L47" s="60">
        <f>IF(I47=0,0,(B47-I47)/I47)</f>
        <v>0.26361194758688045</v>
      </c>
      <c r="M47" s="61">
        <f>IF(K47=0,0,(H47-K47)/K47)</f>
        <v>-0.10223328577355476</v>
      </c>
    </row>
    <row r="48" spans="1:13" x14ac:dyDescent="0.25">
      <c r="A48" s="57" t="s">
        <v>7</v>
      </c>
      <c r="B48" s="59">
        <f t="shared" ref="B48:B58" si="9">SUMIFS($B$7:$B$19,$A$7:$A$19,A48)+SUMIFS($B$27:$B$39,$A$27:$A$39,A48)</f>
        <v>943831.62</v>
      </c>
      <c r="C48" s="59">
        <f t="shared" si="8"/>
        <v>0</v>
      </c>
      <c r="D48" s="59">
        <f t="shared" si="8"/>
        <v>3842.9</v>
      </c>
      <c r="E48" s="59">
        <f t="shared" si="8"/>
        <v>0</v>
      </c>
      <c r="F48" s="59">
        <f t="shared" ref="F48:G58" si="10">IF(D48=0,0,B48/D48)</f>
        <v>245.60400218584923</v>
      </c>
      <c r="G48" s="59">
        <f t="shared" si="10"/>
        <v>0</v>
      </c>
      <c r="H48" s="59">
        <f t="shared" ref="H48:H58" si="11">IF(D48+E48=0,0,(B48+C48)/(D48+E48))</f>
        <v>245.60400218584923</v>
      </c>
      <c r="I48" s="59">
        <f t="shared" ref="I48:J58" si="12">SUMIFS(I$7:I$19,$A$7:$A$19,$A48)+SUMIFS(I$27:I$39,$A$27:$A$39,$A48)</f>
        <v>1161748.26</v>
      </c>
      <c r="J48" s="59">
        <f t="shared" si="12"/>
        <v>0</v>
      </c>
      <c r="K48" s="17">
        <v>288.62</v>
      </c>
      <c r="L48" s="60">
        <f t="shared" ref="L48:L58" si="13">IF(I48=0,0,(B48-I48)/I48)</f>
        <v>-0.18757647203190131</v>
      </c>
      <c r="M48" s="61">
        <f t="shared" ref="M48:M58" si="14">IF(K48=0,0,(H48-K48)/K48)</f>
        <v>-0.14904025297675413</v>
      </c>
    </row>
    <row r="49" spans="1:13" x14ac:dyDescent="0.25">
      <c r="A49" s="57" t="s">
        <v>21</v>
      </c>
      <c r="B49" s="59">
        <f t="shared" si="9"/>
        <v>0</v>
      </c>
      <c r="C49" s="59">
        <f t="shared" si="8"/>
        <v>0</v>
      </c>
      <c r="D49" s="59">
        <f t="shared" si="8"/>
        <v>0</v>
      </c>
      <c r="E49" s="59">
        <f t="shared" si="8"/>
        <v>0</v>
      </c>
      <c r="F49" s="59">
        <f t="shared" si="10"/>
        <v>0</v>
      </c>
      <c r="G49" s="59">
        <f t="shared" si="10"/>
        <v>0</v>
      </c>
      <c r="H49" s="59">
        <f t="shared" si="11"/>
        <v>0</v>
      </c>
      <c r="I49" s="59">
        <f t="shared" si="12"/>
        <v>0</v>
      </c>
      <c r="J49" s="59">
        <f t="shared" si="12"/>
        <v>0</v>
      </c>
      <c r="K49" s="17">
        <v>0</v>
      </c>
      <c r="L49" s="60">
        <f t="shared" si="13"/>
        <v>0</v>
      </c>
      <c r="M49" s="61">
        <f t="shared" si="14"/>
        <v>0</v>
      </c>
    </row>
    <row r="50" spans="1:13" x14ac:dyDescent="0.25">
      <c r="A50" s="57" t="s">
        <v>8</v>
      </c>
      <c r="B50" s="59">
        <f t="shared" si="9"/>
        <v>0</v>
      </c>
      <c r="C50" s="59">
        <f t="shared" si="8"/>
        <v>0</v>
      </c>
      <c r="D50" s="59">
        <f t="shared" si="8"/>
        <v>0</v>
      </c>
      <c r="E50" s="59">
        <f t="shared" si="8"/>
        <v>0</v>
      </c>
      <c r="F50" s="59">
        <f t="shared" si="10"/>
        <v>0</v>
      </c>
      <c r="G50" s="59">
        <f t="shared" si="10"/>
        <v>0</v>
      </c>
      <c r="H50" s="59">
        <f t="shared" si="11"/>
        <v>0</v>
      </c>
      <c r="I50" s="59">
        <f t="shared" si="12"/>
        <v>0</v>
      </c>
      <c r="J50" s="59">
        <f t="shared" si="12"/>
        <v>0</v>
      </c>
      <c r="K50" s="17">
        <v>0</v>
      </c>
      <c r="L50" s="60">
        <f t="shared" si="13"/>
        <v>0</v>
      </c>
      <c r="M50" s="61">
        <f t="shared" si="14"/>
        <v>0</v>
      </c>
    </row>
    <row r="51" spans="1:13" x14ac:dyDescent="0.25">
      <c r="A51" s="57" t="s">
        <v>9</v>
      </c>
      <c r="B51" s="59">
        <f t="shared" si="9"/>
        <v>1552689.8199999998</v>
      </c>
      <c r="C51" s="59">
        <f t="shared" si="8"/>
        <v>16167</v>
      </c>
      <c r="D51" s="59">
        <f t="shared" si="8"/>
        <v>4010</v>
      </c>
      <c r="E51" s="59">
        <f t="shared" si="8"/>
        <v>75.3</v>
      </c>
      <c r="F51" s="59">
        <f t="shared" si="10"/>
        <v>387.20444389027426</v>
      </c>
      <c r="G51" s="59">
        <f t="shared" si="10"/>
        <v>214.70119521912352</v>
      </c>
      <c r="H51" s="59">
        <f t="shared" si="11"/>
        <v>384.02487455021657</v>
      </c>
      <c r="I51" s="59">
        <f t="shared" si="12"/>
        <v>1549201.29</v>
      </c>
      <c r="J51" s="59">
        <f t="shared" si="12"/>
        <v>0</v>
      </c>
      <c r="K51" s="17">
        <v>376.85</v>
      </c>
      <c r="L51" s="60">
        <f t="shared" si="13"/>
        <v>2.2518248742226356E-3</v>
      </c>
      <c r="M51" s="61">
        <f t="shared" si="14"/>
        <v>1.9039072708548609E-2</v>
      </c>
    </row>
    <row r="52" spans="1:13" x14ac:dyDescent="0.25">
      <c r="A52" s="57" t="s">
        <v>11</v>
      </c>
      <c r="B52" s="59">
        <f t="shared" si="9"/>
        <v>0</v>
      </c>
      <c r="C52" s="59">
        <f t="shared" si="8"/>
        <v>0</v>
      </c>
      <c r="D52" s="58">
        <f t="shared" si="8"/>
        <v>0</v>
      </c>
      <c r="E52" s="59">
        <f t="shared" si="8"/>
        <v>0</v>
      </c>
      <c r="F52" s="59">
        <f>IF(D52=0,0,B52/D52)</f>
        <v>0</v>
      </c>
      <c r="G52" s="59">
        <f t="shared" si="10"/>
        <v>0</v>
      </c>
      <c r="H52" s="59">
        <f>IF(D52+E52=0,0,(B52+C52)/(D52+E52))</f>
        <v>0</v>
      </c>
      <c r="I52" s="59">
        <f t="shared" si="12"/>
        <v>0</v>
      </c>
      <c r="J52" s="59">
        <f t="shared" si="12"/>
        <v>0</v>
      </c>
      <c r="K52" s="17"/>
      <c r="L52" s="60">
        <f t="shared" si="13"/>
        <v>0</v>
      </c>
      <c r="M52" s="61">
        <f t="shared" si="14"/>
        <v>0</v>
      </c>
    </row>
    <row r="53" spans="1:13" x14ac:dyDescent="0.25">
      <c r="A53" s="57" t="s">
        <v>12</v>
      </c>
      <c r="B53" s="59">
        <f t="shared" si="9"/>
        <v>8422010.0899999999</v>
      </c>
      <c r="C53" s="59">
        <f t="shared" si="8"/>
        <v>1161873</v>
      </c>
      <c r="D53" s="59">
        <f t="shared" si="8"/>
        <v>25096.6</v>
      </c>
      <c r="E53" s="59">
        <f t="shared" si="8"/>
        <v>6706</v>
      </c>
      <c r="F53" s="59">
        <f t="shared" si="10"/>
        <v>335.58370815170184</v>
      </c>
      <c r="G53" s="59">
        <f t="shared" si="10"/>
        <v>173.25872353116611</v>
      </c>
      <c r="H53" s="59">
        <f t="shared" si="11"/>
        <v>301.35533226843091</v>
      </c>
      <c r="I53" s="59">
        <f t="shared" si="12"/>
        <v>10539008</v>
      </c>
      <c r="J53" s="59">
        <f t="shared" si="12"/>
        <v>767586</v>
      </c>
      <c r="K53" s="17">
        <v>285.20999999999998</v>
      </c>
      <c r="L53" s="60">
        <f t="shared" si="13"/>
        <v>-0.20087259730707105</v>
      </c>
      <c r="M53" s="61">
        <f t="shared" si="14"/>
        <v>5.6608577078051031E-2</v>
      </c>
    </row>
    <row r="54" spans="1:13" x14ac:dyDescent="0.25">
      <c r="A54" s="57" t="s">
        <v>13</v>
      </c>
      <c r="B54" s="59">
        <f t="shared" si="9"/>
        <v>1611553</v>
      </c>
      <c r="C54" s="59">
        <f t="shared" si="8"/>
        <v>0</v>
      </c>
      <c r="D54" s="59">
        <f t="shared" si="8"/>
        <v>4480</v>
      </c>
      <c r="E54" s="59">
        <f t="shared" si="8"/>
        <v>0</v>
      </c>
      <c r="F54" s="59">
        <f t="shared" si="10"/>
        <v>359.7216517857143</v>
      </c>
      <c r="G54" s="59">
        <f t="shared" si="10"/>
        <v>0</v>
      </c>
      <c r="H54" s="59">
        <f t="shared" si="11"/>
        <v>359.7216517857143</v>
      </c>
      <c r="I54" s="59">
        <f t="shared" si="12"/>
        <v>1646952</v>
      </c>
      <c r="J54" s="59">
        <f t="shared" si="12"/>
        <v>0</v>
      </c>
      <c r="K54" s="17">
        <v>355.56</v>
      </c>
      <c r="L54" s="60">
        <f t="shared" si="13"/>
        <v>-2.1493644016340487E-2</v>
      </c>
      <c r="M54" s="61">
        <f t="shared" si="14"/>
        <v>1.1704499341079699E-2</v>
      </c>
    </row>
    <row r="55" spans="1:13" x14ac:dyDescent="0.25">
      <c r="A55" s="57" t="s">
        <v>14</v>
      </c>
      <c r="B55" s="59">
        <f t="shared" si="9"/>
        <v>6697834.0099999998</v>
      </c>
      <c r="C55" s="59">
        <f t="shared" si="8"/>
        <v>783074.78</v>
      </c>
      <c r="D55" s="59">
        <f t="shared" si="8"/>
        <v>19179.099999999999</v>
      </c>
      <c r="E55" s="59">
        <f t="shared" si="8"/>
        <v>4118.5</v>
      </c>
      <c r="F55" s="59">
        <f t="shared" si="10"/>
        <v>349.22566804490305</v>
      </c>
      <c r="G55" s="59">
        <f t="shared" si="10"/>
        <v>190.13591841689936</v>
      </c>
      <c r="H55" s="59">
        <f t="shared" si="11"/>
        <v>321.10212167776939</v>
      </c>
      <c r="I55" s="59">
        <f t="shared" si="12"/>
        <v>7104897.71</v>
      </c>
      <c r="J55" s="59">
        <f t="shared" si="12"/>
        <v>1198285.98</v>
      </c>
      <c r="K55" s="17">
        <v>305.39999999999998</v>
      </c>
      <c r="L55" s="60">
        <f t="shared" si="13"/>
        <v>-5.7293393461114332E-2</v>
      </c>
      <c r="M55" s="61">
        <f t="shared" si="14"/>
        <v>5.1414936731399519E-2</v>
      </c>
    </row>
    <row r="56" spans="1:13" x14ac:dyDescent="0.25">
      <c r="A56" s="57" t="s">
        <v>15</v>
      </c>
      <c r="B56" s="59">
        <f t="shared" si="9"/>
        <v>0</v>
      </c>
      <c r="C56" s="59">
        <f t="shared" si="8"/>
        <v>0</v>
      </c>
      <c r="D56" s="59">
        <f t="shared" si="8"/>
        <v>0</v>
      </c>
      <c r="E56" s="59">
        <f t="shared" si="8"/>
        <v>0</v>
      </c>
      <c r="F56" s="59">
        <f>IF(D56=0,0,B56/D56)</f>
        <v>0</v>
      </c>
      <c r="G56" s="59">
        <f t="shared" si="10"/>
        <v>0</v>
      </c>
      <c r="H56" s="59">
        <f t="shared" si="11"/>
        <v>0</v>
      </c>
      <c r="I56" s="59">
        <f t="shared" si="12"/>
        <v>0</v>
      </c>
      <c r="J56" s="59">
        <f t="shared" si="12"/>
        <v>0</v>
      </c>
      <c r="K56" s="17"/>
      <c r="L56" s="60">
        <f t="shared" si="13"/>
        <v>0</v>
      </c>
      <c r="M56" s="61">
        <f t="shared" si="14"/>
        <v>0</v>
      </c>
    </row>
    <row r="57" spans="1:13" x14ac:dyDescent="0.25">
      <c r="A57" s="57" t="s">
        <v>16</v>
      </c>
      <c r="B57" s="59">
        <f t="shared" si="9"/>
        <v>0</v>
      </c>
      <c r="C57" s="59">
        <f t="shared" si="8"/>
        <v>0</v>
      </c>
      <c r="D57" s="59">
        <f t="shared" si="8"/>
        <v>0</v>
      </c>
      <c r="E57" s="59">
        <f>SUMIFS(E$7:E$19,$A$7:$A$19,$A57)+SUMIFS(E$27:E$39,$A$27:$A$39,$A57)</f>
        <v>0</v>
      </c>
      <c r="F57" s="59">
        <f>IF(D57=0,0,B57/D57)</f>
        <v>0</v>
      </c>
      <c r="G57" s="59">
        <f t="shared" si="10"/>
        <v>0</v>
      </c>
      <c r="H57" s="59">
        <f t="shared" si="11"/>
        <v>0</v>
      </c>
      <c r="I57" s="59">
        <f t="shared" si="12"/>
        <v>0</v>
      </c>
      <c r="J57" s="59">
        <f t="shared" si="12"/>
        <v>0</v>
      </c>
      <c r="K57" s="17"/>
      <c r="L57" s="60">
        <f t="shared" si="13"/>
        <v>0</v>
      </c>
      <c r="M57" s="61">
        <f t="shared" si="14"/>
        <v>0</v>
      </c>
    </row>
    <row r="58" spans="1:13" x14ac:dyDescent="0.25">
      <c r="A58" s="57" t="s">
        <v>17</v>
      </c>
      <c r="B58" s="59">
        <f t="shared" si="9"/>
        <v>6900626.5299999993</v>
      </c>
      <c r="C58" s="59">
        <f t="shared" si="8"/>
        <v>700073.3</v>
      </c>
      <c r="D58" s="58">
        <f t="shared" si="8"/>
        <v>18527.599999999999</v>
      </c>
      <c r="E58" s="59">
        <f t="shared" si="8"/>
        <v>3988.2</v>
      </c>
      <c r="F58" s="59">
        <f t="shared" si="10"/>
        <v>372.45118256007254</v>
      </c>
      <c r="G58" s="59">
        <f t="shared" si="10"/>
        <v>175.53615666215336</v>
      </c>
      <c r="H58" s="59">
        <f t="shared" si="11"/>
        <v>337.57183089208462</v>
      </c>
      <c r="I58" s="59">
        <f t="shared" si="12"/>
        <v>5503060.2699999996</v>
      </c>
      <c r="J58" s="59">
        <f t="shared" si="12"/>
        <v>272236.83999999997</v>
      </c>
      <c r="K58" s="17">
        <v>342.91</v>
      </c>
      <c r="L58" s="60">
        <f t="shared" si="13"/>
        <v>0.25396164886996592</v>
      </c>
      <c r="M58" s="61">
        <f t="shared" si="14"/>
        <v>-1.5567259945511664E-2</v>
      </c>
    </row>
    <row r="59" spans="1:13" s="65" customFormat="1" ht="16.5" thickBot="1" x14ac:dyDescent="0.3">
      <c r="A59" s="62" t="s">
        <v>18</v>
      </c>
      <c r="B59" s="66">
        <f>SUM(B47:B58)</f>
        <v>26159597.07</v>
      </c>
      <c r="C59" s="66">
        <f>SUM(C47:C58)</f>
        <v>2661188.08</v>
      </c>
      <c r="D59" s="66">
        <f>SUM(D47:D58)</f>
        <v>75241.2</v>
      </c>
      <c r="E59" s="66">
        <f>SUM(E47:E58)</f>
        <v>14888</v>
      </c>
      <c r="F59" s="66">
        <f>IF(D59=0,0,B59/D59)</f>
        <v>347.67649997607697</v>
      </c>
      <c r="G59" s="66">
        <f>IF(E59=0,0,C59/E59)</f>
        <v>178.74718430951103</v>
      </c>
      <c r="H59" s="66">
        <f>IF(D59+E59=0,0,(B59+C59)/(D59+E59))</f>
        <v>319.7718957895998</v>
      </c>
      <c r="I59" s="66">
        <f>SUM(I47:I58)</f>
        <v>27529441.530000001</v>
      </c>
      <c r="J59" s="66">
        <f>SUM(J47:J58)</f>
        <v>2238108.8199999998</v>
      </c>
      <c r="K59" s="73">
        <v>308.42</v>
      </c>
      <c r="L59" s="67">
        <f>IF(I59=0,0,(B59-I59)/I59)</f>
        <v>-4.9759253507094328E-2</v>
      </c>
      <c r="M59" s="68">
        <f>IF(K59=0,0,(H59-K59)/K59)</f>
        <v>3.6806613674858241E-2</v>
      </c>
    </row>
    <row r="62" spans="1:13" x14ac:dyDescent="0.25">
      <c r="I62" s="69"/>
    </row>
    <row r="64" spans="1:13" x14ac:dyDescent="0.25">
      <c r="I64" s="69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3.8" header="0.51181102362204722" footer="0.51181102362204722"/>
  <pageSetup paperSize="9" scale="85" orientation="landscape" r:id="rId1"/>
  <headerFooter alignWithMargins="0">
    <oddFooter>&amp;L&amp;9FORH.AVD./&amp;D/&amp;T/&amp;F</oddFooter>
  </headerFooter>
  <rowBreaks count="2" manualBreakCount="2">
    <brk id="19" max="16383" man="1"/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64"/>
  <sheetViews>
    <sheetView showZeros="0" topLeftCell="A37" zoomScale="85" zoomScaleNormal="85" zoomScaleSheetLayoutView="100" zoomScalePageLayoutView="50" workbookViewId="0">
      <selection activeCell="P36" sqref="P36"/>
    </sheetView>
  </sheetViews>
  <sheetFormatPr baseColWidth="10" defaultColWidth="9" defaultRowHeight="15.75" x14ac:dyDescent="0.25"/>
  <cols>
    <col min="1" max="1" width="20.625" style="42" customWidth="1"/>
    <col min="2" max="2" width="15.375" style="41" customWidth="1"/>
    <col min="3" max="3" width="11.75" style="41" customWidth="1"/>
    <col min="4" max="4" width="12.25" style="41" customWidth="1"/>
    <col min="5" max="5" width="10.75" style="41" customWidth="1"/>
    <col min="6" max="8" width="10" style="41" customWidth="1"/>
    <col min="9" max="9" width="13.875" style="41" bestFit="1" customWidth="1"/>
    <col min="10" max="10" width="11.75" style="41" bestFit="1" customWidth="1"/>
    <col min="11" max="11" width="9.25" style="41" customWidth="1"/>
    <col min="12" max="13" width="10" style="41" customWidth="1"/>
    <col min="14" max="16384" width="9" style="41"/>
  </cols>
  <sheetData>
    <row r="2" spans="1:13" ht="20.25" x14ac:dyDescent="0.3">
      <c r="A2" s="91" t="str">
        <f>"MÅLESTATISTIKK FOR MURERE - 1. HALVÅR "&amp;FORS!$A$14</f>
        <v>MÅLESTATISTIKK FOR MURERE - 1. HALVÅR 2019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6.5" thickBo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44"/>
      <c r="B4" s="45" t="s">
        <v>4</v>
      </c>
      <c r="C4" s="46"/>
      <c r="D4" s="45" t="s">
        <v>5</v>
      </c>
      <c r="E4" s="46"/>
      <c r="F4" s="45" t="str">
        <f>"Fortjeneste 1. halvår  "&amp;FORS!$A$14-0</f>
        <v>Fortjeneste 1. halvår  2019</v>
      </c>
      <c r="G4" s="47"/>
      <c r="H4" s="46"/>
      <c r="I4" s="45" t="str">
        <f>" 1. halvår  "&amp;FORS!$A$14-1</f>
        <v xml:space="preserve"> 1. halvår  2018</v>
      </c>
      <c r="J4" s="47"/>
      <c r="K4" s="46"/>
      <c r="L4" s="45" t="s">
        <v>23</v>
      </c>
      <c r="M4" s="48"/>
    </row>
    <row r="5" spans="1:13" x14ac:dyDescent="0.25">
      <c r="A5" s="49"/>
      <c r="B5" s="50" t="s">
        <v>6</v>
      </c>
      <c r="C5" s="50" t="s">
        <v>6</v>
      </c>
      <c r="D5" s="50" t="s">
        <v>6</v>
      </c>
      <c r="E5" s="50" t="s">
        <v>6</v>
      </c>
      <c r="F5" s="50" t="s">
        <v>6</v>
      </c>
      <c r="G5" s="50" t="s">
        <v>6</v>
      </c>
      <c r="H5" s="51" t="s">
        <v>27</v>
      </c>
      <c r="I5" s="50" t="s">
        <v>6</v>
      </c>
      <c r="J5" s="50" t="s">
        <v>6</v>
      </c>
      <c r="K5" s="51" t="s">
        <v>25</v>
      </c>
      <c r="L5" s="50" t="s">
        <v>6</v>
      </c>
      <c r="M5" s="52" t="s">
        <v>25</v>
      </c>
    </row>
    <row r="6" spans="1:13" x14ac:dyDescent="0.25">
      <c r="A6" s="53"/>
      <c r="B6" s="54" t="s">
        <v>24</v>
      </c>
      <c r="C6" s="54" t="s">
        <v>26</v>
      </c>
      <c r="D6" s="54" t="s">
        <v>24</v>
      </c>
      <c r="E6" s="54" t="s">
        <v>26</v>
      </c>
      <c r="F6" s="54" t="s">
        <v>24</v>
      </c>
      <c r="G6" s="54" t="s">
        <v>26</v>
      </c>
      <c r="H6" s="55" t="s">
        <v>28</v>
      </c>
      <c r="I6" s="54" t="s">
        <v>24</v>
      </c>
      <c r="J6" s="54" t="s">
        <v>26</v>
      </c>
      <c r="K6" s="55" t="s">
        <v>22</v>
      </c>
      <c r="L6" s="54" t="s">
        <v>24</v>
      </c>
      <c r="M6" s="56" t="s">
        <v>22</v>
      </c>
    </row>
    <row r="7" spans="1:13" x14ac:dyDescent="0.25">
      <c r="A7" s="57" t="s">
        <v>20</v>
      </c>
      <c r="B7" s="19"/>
      <c r="C7" s="17"/>
      <c r="D7" s="19"/>
      <c r="E7" s="19"/>
      <c r="F7" s="59">
        <f>IF(D7=0,0,B7/D7)</f>
        <v>0</v>
      </c>
      <c r="G7" s="59">
        <f>IF(E7=0,0,C7/E7)</f>
        <v>0</v>
      </c>
      <c r="H7" s="59">
        <f>IF(D7+E7=0,0,(B7+C7)/(D7+E7))</f>
        <v>0</v>
      </c>
      <c r="I7" s="17"/>
      <c r="J7" s="17"/>
      <c r="K7" s="17">
        <v>0</v>
      </c>
      <c r="L7" s="60">
        <f>IF(I7=0,0,(B7-I7)/I7)</f>
        <v>0</v>
      </c>
      <c r="M7" s="61">
        <f>IF(K7=0,0,(H7-K7)/K7)</f>
        <v>0</v>
      </c>
    </row>
    <row r="8" spans="1:13" x14ac:dyDescent="0.25">
      <c r="A8" s="57" t="s">
        <v>7</v>
      </c>
      <c r="B8" s="19">
        <v>0</v>
      </c>
      <c r="C8" s="17"/>
      <c r="D8" s="19"/>
      <c r="E8" s="17"/>
      <c r="F8" s="59">
        <f t="shared" ref="F8:G18" si="0">IF(D8=0,0,B8/D8)</f>
        <v>0</v>
      </c>
      <c r="G8" s="59">
        <f t="shared" si="0"/>
        <v>0</v>
      </c>
      <c r="H8" s="59">
        <f t="shared" ref="H8:H18" si="1">IF(D8+E8=0,0,(B8+C8)/(D8+E8))</f>
        <v>0</v>
      </c>
      <c r="I8" s="17"/>
      <c r="J8" s="17"/>
      <c r="K8" s="17"/>
      <c r="L8" s="60">
        <f t="shared" ref="L8:L18" si="2">IF(I8=0,0,(B8-I8)/I8)</f>
        <v>0</v>
      </c>
      <c r="M8" s="61">
        <f t="shared" ref="M8:M18" si="3">IF(K8=0,0,(H8-K8)/K8)</f>
        <v>0</v>
      </c>
    </row>
    <row r="9" spans="1:13" x14ac:dyDescent="0.25">
      <c r="A9" s="57" t="s">
        <v>21</v>
      </c>
      <c r="B9" s="17"/>
      <c r="C9" s="17"/>
      <c r="D9" s="17"/>
      <c r="E9" s="17"/>
      <c r="F9" s="59">
        <f t="shared" si="0"/>
        <v>0</v>
      </c>
      <c r="G9" s="59">
        <f t="shared" si="0"/>
        <v>0</v>
      </c>
      <c r="H9" s="59">
        <f t="shared" si="1"/>
        <v>0</v>
      </c>
      <c r="I9" s="17"/>
      <c r="J9" s="17"/>
      <c r="K9" s="17">
        <v>0</v>
      </c>
      <c r="L9" s="60">
        <f t="shared" si="2"/>
        <v>0</v>
      </c>
      <c r="M9" s="61">
        <f t="shared" si="3"/>
        <v>0</v>
      </c>
    </row>
    <row r="10" spans="1:13" x14ac:dyDescent="0.25">
      <c r="A10" s="57" t="s">
        <v>8</v>
      </c>
      <c r="B10" s="19"/>
      <c r="C10" s="17"/>
      <c r="D10" s="19"/>
      <c r="E10" s="17"/>
      <c r="F10" s="59">
        <f t="shared" si="0"/>
        <v>0</v>
      </c>
      <c r="G10" s="59">
        <f t="shared" si="0"/>
        <v>0</v>
      </c>
      <c r="H10" s="59">
        <f t="shared" si="1"/>
        <v>0</v>
      </c>
      <c r="I10" s="17"/>
      <c r="J10" s="17"/>
      <c r="K10" s="17"/>
      <c r="L10" s="60">
        <f t="shared" si="2"/>
        <v>0</v>
      </c>
      <c r="M10" s="61">
        <f t="shared" si="3"/>
        <v>0</v>
      </c>
    </row>
    <row r="11" spans="1:13" x14ac:dyDescent="0.25">
      <c r="A11" s="57" t="s">
        <v>9</v>
      </c>
      <c r="B11" s="17"/>
      <c r="C11" s="17"/>
      <c r="D11" s="17"/>
      <c r="E11" s="17"/>
      <c r="F11" s="59">
        <f t="shared" si="0"/>
        <v>0</v>
      </c>
      <c r="G11" s="59">
        <f t="shared" si="0"/>
        <v>0</v>
      </c>
      <c r="H11" s="59">
        <f t="shared" si="1"/>
        <v>0</v>
      </c>
      <c r="I11" s="17"/>
      <c r="J11" s="17"/>
      <c r="K11" s="17">
        <v>0</v>
      </c>
      <c r="L11" s="60">
        <f t="shared" si="2"/>
        <v>0</v>
      </c>
      <c r="M11" s="61">
        <f t="shared" si="3"/>
        <v>0</v>
      </c>
    </row>
    <row r="12" spans="1:13" x14ac:dyDescent="0.25">
      <c r="A12" s="57" t="s">
        <v>11</v>
      </c>
      <c r="B12" s="19"/>
      <c r="C12" s="17"/>
      <c r="D12" s="19"/>
      <c r="E12" s="17"/>
      <c r="F12" s="59">
        <f t="shared" si="0"/>
        <v>0</v>
      </c>
      <c r="G12" s="59">
        <f t="shared" si="0"/>
        <v>0</v>
      </c>
      <c r="H12" s="59">
        <f t="shared" si="1"/>
        <v>0</v>
      </c>
      <c r="I12" s="17"/>
      <c r="J12" s="17"/>
      <c r="K12" s="17">
        <v>0</v>
      </c>
      <c r="L12" s="60">
        <f t="shared" si="2"/>
        <v>0</v>
      </c>
      <c r="M12" s="61">
        <f t="shared" si="3"/>
        <v>0</v>
      </c>
    </row>
    <row r="13" spans="1:13" x14ac:dyDescent="0.25">
      <c r="A13" s="57" t="s">
        <v>12</v>
      </c>
      <c r="B13" s="17">
        <v>1548129</v>
      </c>
      <c r="C13" s="17"/>
      <c r="D13" s="17">
        <v>4699.5</v>
      </c>
      <c r="E13" s="17"/>
      <c r="F13" s="59">
        <f t="shared" si="0"/>
        <v>329.42419406319823</v>
      </c>
      <c r="G13" s="59">
        <f t="shared" si="0"/>
        <v>0</v>
      </c>
      <c r="H13" s="59">
        <f t="shared" si="1"/>
        <v>329.42419406319823</v>
      </c>
      <c r="I13" s="17">
        <v>955449</v>
      </c>
      <c r="J13" s="17"/>
      <c r="K13" s="17">
        <v>278.95999999999998</v>
      </c>
      <c r="L13" s="60">
        <f t="shared" si="2"/>
        <v>0.62031568403965043</v>
      </c>
      <c r="M13" s="61">
        <f t="shared" si="3"/>
        <v>0.1809011831918492</v>
      </c>
    </row>
    <row r="14" spans="1:13" x14ac:dyDescent="0.25">
      <c r="A14" s="57" t="s">
        <v>13</v>
      </c>
      <c r="B14" s="19"/>
      <c r="C14" s="17"/>
      <c r="D14" s="19"/>
      <c r="E14" s="17"/>
      <c r="F14" s="59">
        <f t="shared" si="0"/>
        <v>0</v>
      </c>
      <c r="G14" s="59">
        <f t="shared" si="0"/>
        <v>0</v>
      </c>
      <c r="H14" s="59">
        <f t="shared" si="1"/>
        <v>0</v>
      </c>
      <c r="I14" s="17"/>
      <c r="J14" s="17"/>
      <c r="K14" s="17">
        <v>0</v>
      </c>
      <c r="L14" s="60">
        <f t="shared" si="2"/>
        <v>0</v>
      </c>
      <c r="M14" s="61">
        <f t="shared" si="3"/>
        <v>0</v>
      </c>
    </row>
    <row r="15" spans="1:13" x14ac:dyDescent="0.25">
      <c r="A15" s="57" t="s">
        <v>14</v>
      </c>
      <c r="B15" s="17">
        <v>2992235.33</v>
      </c>
      <c r="C15" s="17">
        <v>125699.13</v>
      </c>
      <c r="D15" s="17">
        <v>9831.32</v>
      </c>
      <c r="E15" s="17">
        <v>644.35</v>
      </c>
      <c r="F15" s="59">
        <f t="shared" si="0"/>
        <v>304.35743420008708</v>
      </c>
      <c r="G15" s="59">
        <f t="shared" si="0"/>
        <v>195.07896329634517</v>
      </c>
      <c r="H15" s="59">
        <f t="shared" si="1"/>
        <v>297.63580372424866</v>
      </c>
      <c r="I15" s="19">
        <v>4621229.53</v>
      </c>
      <c r="J15" s="17">
        <v>418830</v>
      </c>
      <c r="K15" s="17">
        <v>296.52999999999997</v>
      </c>
      <c r="L15" s="60">
        <f t="shared" si="2"/>
        <v>-0.3525023350225151</v>
      </c>
      <c r="M15" s="61">
        <f t="shared" si="3"/>
        <v>3.7291462052699144E-3</v>
      </c>
    </row>
    <row r="16" spans="1:13" x14ac:dyDescent="0.25">
      <c r="A16" s="57" t="s">
        <v>15</v>
      </c>
      <c r="B16" s="19"/>
      <c r="C16" s="17"/>
      <c r="D16" s="19"/>
      <c r="E16" s="17"/>
      <c r="F16" s="59">
        <f t="shared" si="0"/>
        <v>0</v>
      </c>
      <c r="G16" s="59">
        <f t="shared" si="0"/>
        <v>0</v>
      </c>
      <c r="H16" s="59">
        <f t="shared" si="1"/>
        <v>0</v>
      </c>
      <c r="I16" s="17"/>
      <c r="J16" s="17"/>
      <c r="K16" s="17"/>
      <c r="L16" s="60">
        <f t="shared" si="2"/>
        <v>0</v>
      </c>
      <c r="M16" s="61">
        <f t="shared" si="3"/>
        <v>0</v>
      </c>
    </row>
    <row r="17" spans="1:13" x14ac:dyDescent="0.25">
      <c r="A17" s="57" t="s">
        <v>16</v>
      </c>
      <c r="B17" s="19">
        <v>1541298</v>
      </c>
      <c r="C17" s="17">
        <v>0</v>
      </c>
      <c r="D17" s="19">
        <v>4735.5</v>
      </c>
      <c r="E17" s="17"/>
      <c r="F17" s="59">
        <f t="shared" si="0"/>
        <v>325.47735191637628</v>
      </c>
      <c r="G17" s="59">
        <f t="shared" si="0"/>
        <v>0</v>
      </c>
      <c r="H17" s="59">
        <f t="shared" si="1"/>
        <v>325.47735191637628</v>
      </c>
      <c r="I17" s="17">
        <v>1039021.5</v>
      </c>
      <c r="J17" s="17"/>
      <c r="K17" s="17">
        <v>333.77</v>
      </c>
      <c r="L17" s="60">
        <f t="shared" si="2"/>
        <v>0.48341299963475248</v>
      </c>
      <c r="M17" s="61">
        <f t="shared" si="3"/>
        <v>-2.4845396781087888E-2</v>
      </c>
    </row>
    <row r="18" spans="1:13" x14ac:dyDescent="0.25">
      <c r="A18" s="57" t="s">
        <v>17</v>
      </c>
      <c r="B18" s="17">
        <v>10317640</v>
      </c>
      <c r="C18" s="17"/>
      <c r="D18" s="17">
        <v>33386</v>
      </c>
      <c r="E18" s="17"/>
      <c r="F18" s="59">
        <f t="shared" si="0"/>
        <v>309.04091535374107</v>
      </c>
      <c r="G18" s="59">
        <f t="shared" si="0"/>
        <v>0</v>
      </c>
      <c r="H18" s="59">
        <f t="shared" si="1"/>
        <v>309.04091535374107</v>
      </c>
      <c r="I18" s="19">
        <v>11878661</v>
      </c>
      <c r="J18" s="17"/>
      <c r="K18" s="17">
        <v>282.39</v>
      </c>
      <c r="L18" s="60">
        <f t="shared" si="2"/>
        <v>-0.13141388579066277</v>
      </c>
      <c r="M18" s="61">
        <f t="shared" si="3"/>
        <v>9.4376271658844449E-2</v>
      </c>
    </row>
    <row r="19" spans="1:13" s="65" customFormat="1" ht="16.5" thickBot="1" x14ac:dyDescent="0.3">
      <c r="A19" s="62" t="s">
        <v>18</v>
      </c>
      <c r="B19" s="31">
        <f>SUM(B7:B18)</f>
        <v>16399302.33</v>
      </c>
      <c r="C19" s="31">
        <f>SUM(C7:C18)</f>
        <v>125699.13</v>
      </c>
      <c r="D19" s="31">
        <f>SUM(D7:D18)</f>
        <v>52652.32</v>
      </c>
      <c r="E19" s="31">
        <f>SUM(E7:E18)</f>
        <v>644.35</v>
      </c>
      <c r="F19" s="31">
        <f>IF(D19=0,0,B19/D19)</f>
        <v>311.46400253588064</v>
      </c>
      <c r="G19" s="31">
        <f>IF(E19=0,0,C19/E19)</f>
        <v>195.07896329634517</v>
      </c>
      <c r="H19" s="31">
        <f>IF(D19+E19=0,0,(B19+C19)/(D19+E19))</f>
        <v>310.05692213040703</v>
      </c>
      <c r="I19" s="31">
        <f>SUM(I7:I18)</f>
        <v>18494361.030000001</v>
      </c>
      <c r="J19" s="31">
        <f>SUM(J7:J18)</f>
        <v>418830</v>
      </c>
      <c r="K19" s="32">
        <v>288.32</v>
      </c>
      <c r="L19" s="63">
        <f>IF(I19=0,0,(B19-I19)/I19)</f>
        <v>-0.11328094528930048</v>
      </c>
      <c r="M19" s="64">
        <f>IF(K19=0,0,(H19-K19)/K19)</f>
        <v>7.5391655557738066E-2</v>
      </c>
    </row>
    <row r="22" spans="1:13" ht="20.25" x14ac:dyDescent="0.3">
      <c r="A22" s="91" t="str">
        <f>"MÅLESTATISTIKK FOR MURERE - 2. HALVÅR "&amp;FORS!$A$14</f>
        <v>MÅLESTATISTIKK FOR MURERE - 2. HALVÅR 2019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16.5" thickBot="1" x14ac:dyDescent="0.3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x14ac:dyDescent="0.25">
      <c r="A24" s="44"/>
      <c r="B24" s="45" t="s">
        <v>4</v>
      </c>
      <c r="C24" s="46"/>
      <c r="D24" s="45" t="s">
        <v>5</v>
      </c>
      <c r="E24" s="46"/>
      <c r="F24" s="45" t="str">
        <f>"Fortjeneste 2. halvår  "&amp;FORS!$A$14-0</f>
        <v>Fortjeneste 2. halvår  2019</v>
      </c>
      <c r="G24" s="47"/>
      <c r="H24" s="46"/>
      <c r="I24" s="45" t="str">
        <f>" 2. halvår  "&amp;FORS!$A$14-1</f>
        <v xml:space="preserve"> 2. halvår  2018</v>
      </c>
      <c r="J24" s="47"/>
      <c r="K24" s="46"/>
      <c r="L24" s="45" t="s">
        <v>23</v>
      </c>
      <c r="M24" s="48"/>
    </row>
    <row r="25" spans="1:13" x14ac:dyDescent="0.25">
      <c r="A25" s="49"/>
      <c r="B25" s="50" t="s">
        <v>6</v>
      </c>
      <c r="C25" s="50" t="s">
        <v>6</v>
      </c>
      <c r="D25" s="50" t="s">
        <v>6</v>
      </c>
      <c r="E25" s="50" t="s">
        <v>6</v>
      </c>
      <c r="F25" s="50" t="s">
        <v>6</v>
      </c>
      <c r="G25" s="50" t="s">
        <v>6</v>
      </c>
      <c r="H25" s="51" t="s">
        <v>27</v>
      </c>
      <c r="I25" s="50" t="s">
        <v>6</v>
      </c>
      <c r="J25" s="50" t="s">
        <v>6</v>
      </c>
      <c r="K25" s="51" t="s">
        <v>25</v>
      </c>
      <c r="L25" s="50" t="s">
        <v>6</v>
      </c>
      <c r="M25" s="52" t="s">
        <v>25</v>
      </c>
    </row>
    <row r="26" spans="1:13" x14ac:dyDescent="0.25">
      <c r="A26" s="53"/>
      <c r="B26" s="54" t="s">
        <v>24</v>
      </c>
      <c r="C26" s="54" t="s">
        <v>26</v>
      </c>
      <c r="D26" s="54" t="s">
        <v>24</v>
      </c>
      <c r="E26" s="54" t="s">
        <v>26</v>
      </c>
      <c r="F26" s="54" t="s">
        <v>24</v>
      </c>
      <c r="G26" s="54" t="s">
        <v>26</v>
      </c>
      <c r="H26" s="55" t="s">
        <v>28</v>
      </c>
      <c r="I26" s="54" t="s">
        <v>24</v>
      </c>
      <c r="J26" s="54" t="s">
        <v>26</v>
      </c>
      <c r="K26" s="55" t="s">
        <v>22</v>
      </c>
      <c r="L26" s="54" t="s">
        <v>24</v>
      </c>
      <c r="M26" s="56" t="s">
        <v>22</v>
      </c>
    </row>
    <row r="27" spans="1:13" x14ac:dyDescent="0.25">
      <c r="A27" s="57" t="s">
        <v>20</v>
      </c>
      <c r="B27" s="19"/>
      <c r="C27" s="17"/>
      <c r="D27" s="19"/>
      <c r="E27" s="17"/>
      <c r="F27" s="59">
        <f t="shared" ref="F27:G38" si="4">IF(D27=0,0,B27/D27)</f>
        <v>0</v>
      </c>
      <c r="G27" s="59">
        <f t="shared" si="4"/>
        <v>0</v>
      </c>
      <c r="H27" s="59">
        <f>IF(D27+E27=0,0,(B27+C27)/(D27+E27))</f>
        <v>0</v>
      </c>
      <c r="I27" s="17"/>
      <c r="J27" s="17"/>
      <c r="K27" s="17">
        <v>0</v>
      </c>
      <c r="L27" s="60">
        <f>IF(I27=0,0,(B27-I27)/I27)</f>
        <v>0</v>
      </c>
      <c r="M27" s="61">
        <f>IF(K27=0,0,(H27-K27)/K27)</f>
        <v>0</v>
      </c>
    </row>
    <row r="28" spans="1:13" x14ac:dyDescent="0.25">
      <c r="A28" s="57" t="s">
        <v>7</v>
      </c>
      <c r="B28" s="17"/>
      <c r="C28" s="17"/>
      <c r="D28" s="19"/>
      <c r="E28" s="17"/>
      <c r="F28" s="59">
        <f t="shared" si="4"/>
        <v>0</v>
      </c>
      <c r="G28" s="59">
        <f t="shared" si="4"/>
        <v>0</v>
      </c>
      <c r="H28" s="59">
        <f t="shared" ref="H28:H38" si="5">IF(D28+E28=0,0,(B28+C28)/(D28+E28))</f>
        <v>0</v>
      </c>
      <c r="I28" s="19"/>
      <c r="J28" s="17"/>
      <c r="K28" s="17"/>
      <c r="L28" s="60">
        <f t="shared" ref="L28:L39" si="6">IF(I28=0,0,(B28-I28)/I28)</f>
        <v>0</v>
      </c>
      <c r="M28" s="61">
        <f t="shared" ref="M28:M39" si="7">IF(K28=0,0,(H28-K28)/K28)</f>
        <v>0</v>
      </c>
    </row>
    <row r="29" spans="1:13" x14ac:dyDescent="0.25">
      <c r="A29" s="57" t="s">
        <v>21</v>
      </c>
      <c r="B29" s="17"/>
      <c r="C29" s="17"/>
      <c r="D29" s="17"/>
      <c r="E29" s="17"/>
      <c r="F29" s="59">
        <f t="shared" si="4"/>
        <v>0</v>
      </c>
      <c r="G29" s="59">
        <f t="shared" si="4"/>
        <v>0</v>
      </c>
      <c r="H29" s="59">
        <f t="shared" si="5"/>
        <v>0</v>
      </c>
      <c r="I29" s="17"/>
      <c r="J29" s="17"/>
      <c r="K29" s="17">
        <v>0</v>
      </c>
      <c r="L29" s="60">
        <f t="shared" si="6"/>
        <v>0</v>
      </c>
      <c r="M29" s="61">
        <f t="shared" si="7"/>
        <v>0</v>
      </c>
    </row>
    <row r="30" spans="1:13" x14ac:dyDescent="0.25">
      <c r="A30" s="57" t="s">
        <v>8</v>
      </c>
      <c r="B30" s="19"/>
      <c r="C30" s="17"/>
      <c r="D30" s="19"/>
      <c r="E30" s="17"/>
      <c r="F30" s="59">
        <f t="shared" si="4"/>
        <v>0</v>
      </c>
      <c r="G30" s="59">
        <f t="shared" si="4"/>
        <v>0</v>
      </c>
      <c r="H30" s="59">
        <f t="shared" si="5"/>
        <v>0</v>
      </c>
      <c r="I30" s="17"/>
      <c r="J30" s="17"/>
      <c r="K30" s="17"/>
      <c r="L30" s="60">
        <f t="shared" si="6"/>
        <v>0</v>
      </c>
      <c r="M30" s="61">
        <f t="shared" si="7"/>
        <v>0</v>
      </c>
    </row>
    <row r="31" spans="1:13" x14ac:dyDescent="0.25">
      <c r="A31" s="57" t="s">
        <v>9</v>
      </c>
      <c r="B31" s="17"/>
      <c r="C31" s="17"/>
      <c r="D31" s="17"/>
      <c r="E31" s="17"/>
      <c r="F31" s="59">
        <f t="shared" si="4"/>
        <v>0</v>
      </c>
      <c r="G31" s="59">
        <f t="shared" si="4"/>
        <v>0</v>
      </c>
      <c r="H31" s="59">
        <f t="shared" si="5"/>
        <v>0</v>
      </c>
      <c r="I31" s="17"/>
      <c r="J31" s="17"/>
      <c r="K31" s="17">
        <v>0</v>
      </c>
      <c r="L31" s="60">
        <f t="shared" si="6"/>
        <v>0</v>
      </c>
      <c r="M31" s="61">
        <f t="shared" si="7"/>
        <v>0</v>
      </c>
    </row>
    <row r="32" spans="1:13" x14ac:dyDescent="0.25">
      <c r="A32" s="57" t="s">
        <v>11</v>
      </c>
      <c r="B32" s="17"/>
      <c r="C32" s="17"/>
      <c r="D32" s="19"/>
      <c r="E32" s="17"/>
      <c r="F32" s="59">
        <f t="shared" si="4"/>
        <v>0</v>
      </c>
      <c r="G32" s="59">
        <f t="shared" si="4"/>
        <v>0</v>
      </c>
      <c r="H32" s="59">
        <f t="shared" si="5"/>
        <v>0</v>
      </c>
      <c r="I32" s="19"/>
      <c r="J32" s="17"/>
      <c r="K32" s="17"/>
      <c r="L32" s="60">
        <f t="shared" si="6"/>
        <v>0</v>
      </c>
      <c r="M32" s="61">
        <f t="shared" si="7"/>
        <v>0</v>
      </c>
    </row>
    <row r="33" spans="1:13" x14ac:dyDescent="0.25">
      <c r="A33" s="57" t="s">
        <v>12</v>
      </c>
      <c r="B33" s="17">
        <v>222026</v>
      </c>
      <c r="C33" s="17"/>
      <c r="D33" s="17">
        <v>814</v>
      </c>
      <c r="E33" s="17"/>
      <c r="F33" s="59">
        <f t="shared" si="4"/>
        <v>272.75921375921376</v>
      </c>
      <c r="G33" s="59">
        <f t="shared" si="4"/>
        <v>0</v>
      </c>
      <c r="H33" s="59">
        <f t="shared" si="5"/>
        <v>272.75921375921376</v>
      </c>
      <c r="I33" s="17">
        <v>1105862</v>
      </c>
      <c r="J33" s="17"/>
      <c r="K33" s="17">
        <v>299.77</v>
      </c>
      <c r="L33" s="60">
        <f t="shared" si="6"/>
        <v>-0.79922811345357736</v>
      </c>
      <c r="M33" s="61">
        <f t="shared" si="7"/>
        <v>-9.0105034662528671E-2</v>
      </c>
    </row>
    <row r="34" spans="1:13" x14ac:dyDescent="0.25">
      <c r="A34" s="57" t="s">
        <v>13</v>
      </c>
      <c r="B34" s="17"/>
      <c r="C34" s="17"/>
      <c r="D34" s="17"/>
      <c r="E34" s="17"/>
      <c r="F34" s="59">
        <f t="shared" si="4"/>
        <v>0</v>
      </c>
      <c r="G34" s="59">
        <f t="shared" si="4"/>
        <v>0</v>
      </c>
      <c r="H34" s="59">
        <f t="shared" si="5"/>
        <v>0</v>
      </c>
      <c r="I34" s="17"/>
      <c r="J34" s="17"/>
      <c r="K34" s="17">
        <v>0</v>
      </c>
      <c r="L34" s="60">
        <f t="shared" si="6"/>
        <v>0</v>
      </c>
      <c r="M34" s="61">
        <f t="shared" si="7"/>
        <v>0</v>
      </c>
    </row>
    <row r="35" spans="1:13" x14ac:dyDescent="0.25">
      <c r="A35" s="57" t="s">
        <v>14</v>
      </c>
      <c r="B35" s="17">
        <v>3803430.08</v>
      </c>
      <c r="C35" s="17">
        <v>847742.77</v>
      </c>
      <c r="D35" s="17">
        <v>12770.37</v>
      </c>
      <c r="E35" s="17">
        <v>4304.9799999999996</v>
      </c>
      <c r="F35" s="59">
        <f t="shared" si="4"/>
        <v>297.83241049397941</v>
      </c>
      <c r="G35" s="59">
        <f t="shared" si="4"/>
        <v>196.9214189148382</v>
      </c>
      <c r="H35" s="59">
        <f t="shared" si="5"/>
        <v>272.39106958276113</v>
      </c>
      <c r="I35" s="17">
        <v>4467553.4400000004</v>
      </c>
      <c r="J35" s="17">
        <v>227918</v>
      </c>
      <c r="K35" s="17">
        <v>290.97000000000003</v>
      </c>
      <c r="L35" s="60">
        <f t="shared" si="6"/>
        <v>-0.14865482168692318</v>
      </c>
      <c r="M35" s="61">
        <f t="shared" si="7"/>
        <v>-6.3851704358658598E-2</v>
      </c>
    </row>
    <row r="36" spans="1:13" x14ac:dyDescent="0.25">
      <c r="A36" s="57" t="s">
        <v>15</v>
      </c>
      <c r="B36" s="19"/>
      <c r="C36" s="17"/>
      <c r="D36" s="19"/>
      <c r="E36" s="17"/>
      <c r="F36" s="59">
        <f t="shared" si="4"/>
        <v>0</v>
      </c>
      <c r="G36" s="59">
        <f t="shared" si="4"/>
        <v>0</v>
      </c>
      <c r="H36" s="59">
        <f t="shared" si="5"/>
        <v>0</v>
      </c>
      <c r="I36" s="17"/>
      <c r="J36" s="17"/>
      <c r="K36" s="17">
        <v>0</v>
      </c>
      <c r="L36" s="60">
        <f t="shared" si="6"/>
        <v>0</v>
      </c>
      <c r="M36" s="61">
        <f t="shared" si="7"/>
        <v>0</v>
      </c>
    </row>
    <row r="37" spans="1:13" x14ac:dyDescent="0.25">
      <c r="A37" s="57" t="s">
        <v>16</v>
      </c>
      <c r="B37" s="84">
        <v>2236147</v>
      </c>
      <c r="C37" s="17">
        <v>0</v>
      </c>
      <c r="D37" s="85">
        <v>6092.5</v>
      </c>
      <c r="E37" s="17"/>
      <c r="F37" s="59">
        <f t="shared" si="4"/>
        <v>367.03274517849815</v>
      </c>
      <c r="G37" s="59">
        <f t="shared" si="4"/>
        <v>0</v>
      </c>
      <c r="H37" s="59">
        <f t="shared" si="5"/>
        <v>367.03274517849815</v>
      </c>
      <c r="I37" s="17">
        <v>1073851.5</v>
      </c>
      <c r="J37" s="17"/>
      <c r="K37" s="17">
        <v>333.08</v>
      </c>
      <c r="L37" s="60">
        <f t="shared" si="6"/>
        <v>1.0823614810800191</v>
      </c>
      <c r="M37" s="61">
        <f t="shared" si="7"/>
        <v>0.10193570667256564</v>
      </c>
    </row>
    <row r="38" spans="1:13" x14ac:dyDescent="0.25">
      <c r="A38" s="57" t="s">
        <v>17</v>
      </c>
      <c r="B38" s="19">
        <v>11994209</v>
      </c>
      <c r="C38" s="19">
        <v>234550</v>
      </c>
      <c r="D38" s="19">
        <v>35712</v>
      </c>
      <c r="E38" s="17">
        <v>1150</v>
      </c>
      <c r="F38" s="59">
        <f t="shared" si="4"/>
        <v>335.85934699820791</v>
      </c>
      <c r="G38" s="59">
        <f t="shared" si="4"/>
        <v>203.95652173913044</v>
      </c>
      <c r="H38" s="59">
        <f t="shared" si="5"/>
        <v>331.74431664044272</v>
      </c>
      <c r="I38" s="17">
        <v>8436850</v>
      </c>
      <c r="J38" s="17"/>
      <c r="K38" s="17">
        <v>315.41000000000003</v>
      </c>
      <c r="L38" s="60">
        <f t="shared" si="6"/>
        <v>0.42164540083087881</v>
      </c>
      <c r="M38" s="61">
        <f t="shared" si="7"/>
        <v>5.17875674215868E-2</v>
      </c>
    </row>
    <row r="39" spans="1:13" s="65" customFormat="1" ht="16.5" thickBot="1" x14ac:dyDescent="0.3">
      <c r="A39" s="62" t="s">
        <v>18</v>
      </c>
      <c r="B39" s="66">
        <f>SUM(B27:B38)</f>
        <v>18255812.079999998</v>
      </c>
      <c r="C39" s="66">
        <f>SUM(C27:C38)</f>
        <v>1082292.77</v>
      </c>
      <c r="D39" s="66">
        <f>SUM(D27:D38)</f>
        <v>55388.87</v>
      </c>
      <c r="E39" s="66">
        <f>SUM(E27:E38)</f>
        <v>5454.98</v>
      </c>
      <c r="F39" s="66">
        <f>IF(D39=0,0,B39/D39)</f>
        <v>329.59351003188902</v>
      </c>
      <c r="G39" s="66">
        <f>IF(E39=0,0,C39/E39)</f>
        <v>198.40453493871658</v>
      </c>
      <c r="H39" s="66">
        <f>IF(D39+E39=0,0,(B39+C39)/(D39+E39))</f>
        <v>317.83170936750378</v>
      </c>
      <c r="I39" s="66">
        <f>SUM(I27:I38)</f>
        <v>15084116.940000001</v>
      </c>
      <c r="J39" s="66">
        <f>SUM(J27:J38)</f>
        <v>227918</v>
      </c>
      <c r="K39" s="73">
        <v>309.91000000000003</v>
      </c>
      <c r="L39" s="67">
        <f t="shared" si="6"/>
        <v>0.21026720706396199</v>
      </c>
      <c r="M39" s="68">
        <f t="shared" si="7"/>
        <v>2.5561322214525995E-2</v>
      </c>
    </row>
    <row r="40" spans="1:13" x14ac:dyDescent="0.25">
      <c r="J40" s="69"/>
    </row>
    <row r="42" spans="1:13" ht="20.25" x14ac:dyDescent="0.3">
      <c r="A42" s="91" t="str">
        <f>"MÅLESTATISTIKK FOR MURERE - GJENNOMSNITT HELE ÅRET  "&amp;FORS!$A$14</f>
        <v>MÅLESTATISTIKK FOR MURERE - GJENNOMSNITT HELE ÅRET  2019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</row>
    <row r="43" spans="1:13" ht="16.5" thickBot="1" x14ac:dyDescent="0.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 x14ac:dyDescent="0.25">
      <c r="A44" s="44"/>
      <c r="B44" s="45" t="s">
        <v>4</v>
      </c>
      <c r="C44" s="46"/>
      <c r="D44" s="45" t="s">
        <v>5</v>
      </c>
      <c r="E44" s="46"/>
      <c r="F44" s="45" t="str">
        <f>"Fortjeneste hele  "&amp;FORS!$A$14-0</f>
        <v>Fortjeneste hele  2019</v>
      </c>
      <c r="G44" s="47"/>
      <c r="H44" s="46"/>
      <c r="I44" s="45" t="str">
        <f>" Hele året  "&amp;FORS!$A$14-1</f>
        <v xml:space="preserve"> Hele året  2018</v>
      </c>
      <c r="J44" s="47"/>
      <c r="K44" s="46"/>
      <c r="L44" s="45" t="s">
        <v>23</v>
      </c>
      <c r="M44" s="48"/>
    </row>
    <row r="45" spans="1:13" x14ac:dyDescent="0.25">
      <c r="A45" s="49"/>
      <c r="B45" s="50" t="s">
        <v>6</v>
      </c>
      <c r="C45" s="50" t="s">
        <v>6</v>
      </c>
      <c r="D45" s="50" t="s">
        <v>6</v>
      </c>
      <c r="E45" s="50" t="s">
        <v>6</v>
      </c>
      <c r="F45" s="50" t="s">
        <v>6</v>
      </c>
      <c r="G45" s="50" t="s">
        <v>6</v>
      </c>
      <c r="H45" s="51" t="s">
        <v>27</v>
      </c>
      <c r="I45" s="50" t="s">
        <v>6</v>
      </c>
      <c r="J45" s="50" t="s">
        <v>6</v>
      </c>
      <c r="K45" s="51" t="s">
        <v>25</v>
      </c>
      <c r="L45" s="50" t="s">
        <v>6</v>
      </c>
      <c r="M45" s="52" t="s">
        <v>25</v>
      </c>
    </row>
    <row r="46" spans="1:13" x14ac:dyDescent="0.25">
      <c r="A46" s="53"/>
      <c r="B46" s="70" t="s">
        <v>24</v>
      </c>
      <c r="C46" s="70" t="s">
        <v>26</v>
      </c>
      <c r="D46" s="70" t="s">
        <v>24</v>
      </c>
      <c r="E46" s="70" t="s">
        <v>26</v>
      </c>
      <c r="F46" s="70" t="s">
        <v>24</v>
      </c>
      <c r="G46" s="70" t="s">
        <v>26</v>
      </c>
      <c r="H46" s="71" t="s">
        <v>28</v>
      </c>
      <c r="I46" s="70" t="s">
        <v>24</v>
      </c>
      <c r="J46" s="70" t="s">
        <v>26</v>
      </c>
      <c r="K46" s="71" t="s">
        <v>22</v>
      </c>
      <c r="L46" s="70" t="s">
        <v>24</v>
      </c>
      <c r="M46" s="72" t="s">
        <v>22</v>
      </c>
    </row>
    <row r="47" spans="1:13" x14ac:dyDescent="0.25">
      <c r="A47" s="57" t="s">
        <v>20</v>
      </c>
      <c r="B47" s="59">
        <f>SUMIFS(B$7:B$19,$A$7:$A$19,$A47)+SUMIFS(B$27:B$39,$A$27:$A$39,$A47)</f>
        <v>0</v>
      </c>
      <c r="C47" s="59">
        <f t="shared" ref="C47:E58" si="8">SUMIFS(C$7:C$19,$A$7:$A$19,$A47)+SUMIFS(C$27:C$39,$A$27:$A$39,$A47)</f>
        <v>0</v>
      </c>
      <c r="D47" s="59">
        <f t="shared" si="8"/>
        <v>0</v>
      </c>
      <c r="E47" s="59">
        <f t="shared" si="8"/>
        <v>0</v>
      </c>
      <c r="F47" s="59">
        <f>IF(D47=0,0,B47/D47)</f>
        <v>0</v>
      </c>
      <c r="G47" s="59">
        <f>IF(E47=0,0,C27/E47)</f>
        <v>0</v>
      </c>
      <c r="H47" s="59">
        <f>IF(D47+E47=0,0,(B47+C47)/(D47+E47))</f>
        <v>0</v>
      </c>
      <c r="I47" s="59">
        <f>SUMIFS(I$7:I$19,$A$7:$A$19,$A47)+SUMIFS(I$27:I$39,$A$27:$A$39,$A47)</f>
        <v>0</v>
      </c>
      <c r="J47" s="59">
        <f>SUMIFS(J$7:J$19,$A$7:$A$19,$A47)+SUMIFS(J$27:J$39,$A$27:$A$39,$A47)</f>
        <v>0</v>
      </c>
      <c r="K47" s="17">
        <v>0</v>
      </c>
      <c r="L47" s="60">
        <f>IF(I47=0,0,(B47-I47)/I47)</f>
        <v>0</v>
      </c>
      <c r="M47" s="61">
        <f>IF(K47=0,0,(H47-K47)/K47)</f>
        <v>0</v>
      </c>
    </row>
    <row r="48" spans="1:13" x14ac:dyDescent="0.25">
      <c r="A48" s="57" t="s">
        <v>7</v>
      </c>
      <c r="B48" s="59">
        <f t="shared" ref="B48:B58" si="9">SUMIFS($B$7:$B$19,$A$7:$A$19,A48)+SUMIFS($B$27:$B$39,$A$27:$A$39,A48)</f>
        <v>0</v>
      </c>
      <c r="C48" s="59">
        <f t="shared" si="8"/>
        <v>0</v>
      </c>
      <c r="D48" s="59">
        <f t="shared" si="8"/>
        <v>0</v>
      </c>
      <c r="E48" s="59">
        <f t="shared" si="8"/>
        <v>0</v>
      </c>
      <c r="F48" s="59">
        <f t="shared" ref="F48:G58" si="10">IF(D48=0,0,B48/D48)</f>
        <v>0</v>
      </c>
      <c r="G48" s="59">
        <f t="shared" si="10"/>
        <v>0</v>
      </c>
      <c r="H48" s="59">
        <f t="shared" ref="H48:H58" si="11">IF(D48+E48=0,0,(B48+C48)/(D48+E48))</f>
        <v>0</v>
      </c>
      <c r="I48" s="59">
        <f t="shared" ref="I48:J58" si="12">SUMIFS(I$7:I$19,$A$7:$A$19,$A48)+SUMIFS(I$27:I$39,$A$27:$A$39,$A48)</f>
        <v>0</v>
      </c>
      <c r="J48" s="59">
        <f t="shared" si="12"/>
        <v>0</v>
      </c>
      <c r="K48" s="17"/>
      <c r="L48" s="60">
        <f t="shared" ref="L48:L58" si="13">IF(I48=0,0,(B48-I48)/I48)</f>
        <v>0</v>
      </c>
      <c r="M48" s="61">
        <f t="shared" ref="M48:M58" si="14">IF(K48=0,0,(H48-K48)/K48)</f>
        <v>0</v>
      </c>
    </row>
    <row r="49" spans="1:13" x14ac:dyDescent="0.25">
      <c r="A49" s="57" t="s">
        <v>21</v>
      </c>
      <c r="B49" s="59">
        <f t="shared" si="9"/>
        <v>0</v>
      </c>
      <c r="C49" s="59">
        <f t="shared" si="8"/>
        <v>0</v>
      </c>
      <c r="D49" s="59">
        <f t="shared" si="8"/>
        <v>0</v>
      </c>
      <c r="E49" s="59">
        <f t="shared" si="8"/>
        <v>0</v>
      </c>
      <c r="F49" s="59">
        <f t="shared" si="10"/>
        <v>0</v>
      </c>
      <c r="G49" s="59">
        <f t="shared" si="10"/>
        <v>0</v>
      </c>
      <c r="H49" s="59">
        <f t="shared" si="11"/>
        <v>0</v>
      </c>
      <c r="I49" s="59">
        <f t="shared" si="12"/>
        <v>0</v>
      </c>
      <c r="J49" s="59">
        <f t="shared" si="12"/>
        <v>0</v>
      </c>
      <c r="K49" s="17">
        <v>0</v>
      </c>
      <c r="L49" s="60">
        <f t="shared" si="13"/>
        <v>0</v>
      </c>
      <c r="M49" s="61">
        <f t="shared" si="14"/>
        <v>0</v>
      </c>
    </row>
    <row r="50" spans="1:13" x14ac:dyDescent="0.25">
      <c r="A50" s="57" t="s">
        <v>8</v>
      </c>
      <c r="B50" s="59">
        <f t="shared" si="9"/>
        <v>0</v>
      </c>
      <c r="C50" s="59">
        <f t="shared" si="8"/>
        <v>0</v>
      </c>
      <c r="D50" s="59">
        <f t="shared" si="8"/>
        <v>0</v>
      </c>
      <c r="E50" s="59">
        <f t="shared" si="8"/>
        <v>0</v>
      </c>
      <c r="F50" s="59">
        <f t="shared" si="10"/>
        <v>0</v>
      </c>
      <c r="G50" s="59">
        <f t="shared" si="10"/>
        <v>0</v>
      </c>
      <c r="H50" s="59">
        <f t="shared" si="11"/>
        <v>0</v>
      </c>
      <c r="I50" s="59">
        <f t="shared" si="12"/>
        <v>0</v>
      </c>
      <c r="J50" s="59">
        <f t="shared" si="12"/>
        <v>0</v>
      </c>
      <c r="K50" s="17"/>
      <c r="L50" s="60">
        <f t="shared" si="13"/>
        <v>0</v>
      </c>
      <c r="M50" s="61">
        <f t="shared" si="14"/>
        <v>0</v>
      </c>
    </row>
    <row r="51" spans="1:13" x14ac:dyDescent="0.25">
      <c r="A51" s="57" t="s">
        <v>9</v>
      </c>
      <c r="B51" s="59">
        <f t="shared" si="9"/>
        <v>0</v>
      </c>
      <c r="C51" s="59">
        <f t="shared" si="8"/>
        <v>0</v>
      </c>
      <c r="D51" s="59">
        <f t="shared" si="8"/>
        <v>0</v>
      </c>
      <c r="E51" s="59">
        <f t="shared" si="8"/>
        <v>0</v>
      </c>
      <c r="F51" s="59">
        <f t="shared" si="10"/>
        <v>0</v>
      </c>
      <c r="G51" s="59">
        <f t="shared" si="10"/>
        <v>0</v>
      </c>
      <c r="H51" s="59">
        <f t="shared" si="11"/>
        <v>0</v>
      </c>
      <c r="I51" s="59">
        <f t="shared" si="12"/>
        <v>0</v>
      </c>
      <c r="J51" s="59">
        <f t="shared" si="12"/>
        <v>0</v>
      </c>
      <c r="K51" s="17">
        <v>0</v>
      </c>
      <c r="L51" s="60">
        <f t="shared" si="13"/>
        <v>0</v>
      </c>
      <c r="M51" s="61">
        <f t="shared" si="14"/>
        <v>0</v>
      </c>
    </row>
    <row r="52" spans="1:13" x14ac:dyDescent="0.25">
      <c r="A52" s="57" t="s">
        <v>11</v>
      </c>
      <c r="B52" s="59">
        <f t="shared" si="9"/>
        <v>0</v>
      </c>
      <c r="C52" s="59">
        <f t="shared" si="8"/>
        <v>0</v>
      </c>
      <c r="D52" s="58">
        <f t="shared" si="8"/>
        <v>0</v>
      </c>
      <c r="E52" s="59">
        <f t="shared" si="8"/>
        <v>0</v>
      </c>
      <c r="F52" s="59">
        <f>IF(D52=0,0,B52/D52)</f>
        <v>0</v>
      </c>
      <c r="G52" s="59">
        <f t="shared" si="10"/>
        <v>0</v>
      </c>
      <c r="H52" s="59">
        <f>IF(D52+E52=0,0,(B52+C52)/(D52+E52))</f>
        <v>0</v>
      </c>
      <c r="I52" s="59">
        <f t="shared" si="12"/>
        <v>0</v>
      </c>
      <c r="J52" s="59">
        <f t="shared" si="12"/>
        <v>0</v>
      </c>
      <c r="K52" s="17">
        <v>0</v>
      </c>
      <c r="L52" s="60">
        <f t="shared" si="13"/>
        <v>0</v>
      </c>
      <c r="M52" s="61">
        <f t="shared" si="14"/>
        <v>0</v>
      </c>
    </row>
    <row r="53" spans="1:13" x14ac:dyDescent="0.25">
      <c r="A53" s="57" t="s">
        <v>12</v>
      </c>
      <c r="B53" s="59">
        <f t="shared" si="9"/>
        <v>1770155</v>
      </c>
      <c r="C53" s="59">
        <f t="shared" si="8"/>
        <v>0</v>
      </c>
      <c r="D53" s="59">
        <f t="shared" si="8"/>
        <v>5513.5</v>
      </c>
      <c r="E53" s="59">
        <f t="shared" si="8"/>
        <v>0</v>
      </c>
      <c r="F53" s="59">
        <f t="shared" si="10"/>
        <v>321.05831141742993</v>
      </c>
      <c r="G53" s="59">
        <f t="shared" si="10"/>
        <v>0</v>
      </c>
      <c r="H53" s="59">
        <f t="shared" si="11"/>
        <v>321.05831141742993</v>
      </c>
      <c r="I53" s="59">
        <f t="shared" si="12"/>
        <v>2061311</v>
      </c>
      <c r="J53" s="59">
        <f t="shared" si="12"/>
        <v>0</v>
      </c>
      <c r="K53" s="17">
        <v>289.75</v>
      </c>
      <c r="L53" s="60">
        <f t="shared" si="13"/>
        <v>-0.14124797277072698</v>
      </c>
      <c r="M53" s="61">
        <f t="shared" si="14"/>
        <v>0.10805284354591867</v>
      </c>
    </row>
    <row r="54" spans="1:13" x14ac:dyDescent="0.25">
      <c r="A54" s="57" t="s">
        <v>13</v>
      </c>
      <c r="B54" s="59">
        <f t="shared" si="9"/>
        <v>0</v>
      </c>
      <c r="C54" s="59">
        <f t="shared" si="8"/>
        <v>0</v>
      </c>
      <c r="D54" s="59">
        <f t="shared" si="8"/>
        <v>0</v>
      </c>
      <c r="E54" s="59">
        <f t="shared" si="8"/>
        <v>0</v>
      </c>
      <c r="F54" s="59">
        <f t="shared" si="10"/>
        <v>0</v>
      </c>
      <c r="G54" s="59">
        <f t="shared" si="10"/>
        <v>0</v>
      </c>
      <c r="H54" s="59">
        <f t="shared" si="11"/>
        <v>0</v>
      </c>
      <c r="I54" s="59">
        <f t="shared" si="12"/>
        <v>0</v>
      </c>
      <c r="J54" s="59">
        <f t="shared" si="12"/>
        <v>0</v>
      </c>
      <c r="K54" s="17">
        <v>0</v>
      </c>
      <c r="L54" s="60">
        <f t="shared" si="13"/>
        <v>0</v>
      </c>
      <c r="M54" s="61">
        <f t="shared" si="14"/>
        <v>0</v>
      </c>
    </row>
    <row r="55" spans="1:13" x14ac:dyDescent="0.25">
      <c r="A55" s="57" t="s">
        <v>14</v>
      </c>
      <c r="B55" s="59">
        <f t="shared" si="9"/>
        <v>6795665.4100000001</v>
      </c>
      <c r="C55" s="59">
        <f t="shared" si="8"/>
        <v>973441.9</v>
      </c>
      <c r="D55" s="59">
        <f t="shared" si="8"/>
        <v>22601.690000000002</v>
      </c>
      <c r="E55" s="59">
        <f t="shared" si="8"/>
        <v>4949.33</v>
      </c>
      <c r="F55" s="59">
        <f t="shared" si="10"/>
        <v>300.67067595387778</v>
      </c>
      <c r="G55" s="59">
        <f t="shared" si="10"/>
        <v>196.68155083617378</v>
      </c>
      <c r="H55" s="59">
        <f t="shared" si="11"/>
        <v>281.98982505910851</v>
      </c>
      <c r="I55" s="59">
        <f t="shared" si="12"/>
        <v>9088782.9700000007</v>
      </c>
      <c r="J55" s="59">
        <f t="shared" si="12"/>
        <v>646748</v>
      </c>
      <c r="K55" s="17">
        <v>293.82</v>
      </c>
      <c r="L55" s="60">
        <f t="shared" si="13"/>
        <v>-0.25230193828690362</v>
      </c>
      <c r="M55" s="61">
        <f t="shared" si="14"/>
        <v>-4.0263341300427073E-2</v>
      </c>
    </row>
    <row r="56" spans="1:13" x14ac:dyDescent="0.25">
      <c r="A56" s="57" t="s">
        <v>15</v>
      </c>
      <c r="B56" s="59">
        <f t="shared" si="9"/>
        <v>0</v>
      </c>
      <c r="C56" s="59">
        <f t="shared" si="8"/>
        <v>0</v>
      </c>
      <c r="D56" s="59">
        <f t="shared" si="8"/>
        <v>0</v>
      </c>
      <c r="E56" s="59">
        <f t="shared" si="8"/>
        <v>0</v>
      </c>
      <c r="F56" s="59">
        <f>IF(D56=0,0,B56/D56)</f>
        <v>0</v>
      </c>
      <c r="G56" s="59">
        <f t="shared" si="10"/>
        <v>0</v>
      </c>
      <c r="H56" s="59">
        <f t="shared" si="11"/>
        <v>0</v>
      </c>
      <c r="I56" s="59">
        <f t="shared" si="12"/>
        <v>0</v>
      </c>
      <c r="J56" s="59">
        <f t="shared" si="12"/>
        <v>0</v>
      </c>
      <c r="K56" s="17">
        <v>0</v>
      </c>
      <c r="L56" s="60">
        <f t="shared" si="13"/>
        <v>0</v>
      </c>
      <c r="M56" s="61">
        <f t="shared" si="14"/>
        <v>0</v>
      </c>
    </row>
    <row r="57" spans="1:13" x14ac:dyDescent="0.25">
      <c r="A57" s="57" t="s">
        <v>16</v>
      </c>
      <c r="B57" s="59">
        <f t="shared" si="9"/>
        <v>3777445</v>
      </c>
      <c r="C57" s="59">
        <f t="shared" si="8"/>
        <v>0</v>
      </c>
      <c r="D57" s="59">
        <f t="shared" si="8"/>
        <v>10828</v>
      </c>
      <c r="E57" s="59">
        <f>SUMIFS(E$7:E$19,$A$7:$A$19,$A57)+SUMIFS(E$27:E$39,$A$27:$A$39,$A57)</f>
        <v>0</v>
      </c>
      <c r="F57" s="59">
        <f>IF(D57=0,0,B57/D57)</f>
        <v>348.85897672700406</v>
      </c>
      <c r="G57" s="59">
        <f t="shared" si="10"/>
        <v>0</v>
      </c>
      <c r="H57" s="59">
        <f t="shared" si="11"/>
        <v>348.85897672700406</v>
      </c>
      <c r="I57" s="59">
        <f t="shared" si="12"/>
        <v>2112873</v>
      </c>
      <c r="J57" s="59">
        <f t="shared" si="12"/>
        <v>0</v>
      </c>
      <c r="K57" s="17">
        <v>333.42</v>
      </c>
      <c r="L57" s="60">
        <f t="shared" si="13"/>
        <v>0.7878239723826278</v>
      </c>
      <c r="M57" s="61">
        <f t="shared" si="14"/>
        <v>4.6304890909375701E-2</v>
      </c>
    </row>
    <row r="58" spans="1:13" x14ac:dyDescent="0.25">
      <c r="A58" s="57" t="s">
        <v>17</v>
      </c>
      <c r="B58" s="59">
        <f t="shared" si="9"/>
        <v>22311849</v>
      </c>
      <c r="C58" s="59">
        <f t="shared" si="8"/>
        <v>234550</v>
      </c>
      <c r="D58" s="58">
        <f t="shared" si="8"/>
        <v>69098</v>
      </c>
      <c r="E58" s="59">
        <f t="shared" si="8"/>
        <v>1150</v>
      </c>
      <c r="F58" s="59">
        <f t="shared" si="10"/>
        <v>322.90151668644535</v>
      </c>
      <c r="G58" s="59">
        <f t="shared" si="10"/>
        <v>203.95652173913044</v>
      </c>
      <c r="H58" s="59">
        <f t="shared" si="11"/>
        <v>320.95431898417036</v>
      </c>
      <c r="I58" s="59">
        <f t="shared" si="12"/>
        <v>20315511</v>
      </c>
      <c r="J58" s="59">
        <f t="shared" si="12"/>
        <v>0</v>
      </c>
      <c r="K58" s="17">
        <v>295.23</v>
      </c>
      <c r="L58" s="60">
        <f t="shared" si="13"/>
        <v>9.8266688935365692E-2</v>
      </c>
      <c r="M58" s="61">
        <f t="shared" si="14"/>
        <v>8.7133146984284579E-2</v>
      </c>
    </row>
    <row r="59" spans="1:13" s="65" customFormat="1" ht="16.5" thickBot="1" x14ac:dyDescent="0.3">
      <c r="A59" s="62" t="s">
        <v>18</v>
      </c>
      <c r="B59" s="66">
        <f>SUM(B47:B58)</f>
        <v>34655114.409999996</v>
      </c>
      <c r="C59" s="66">
        <f>SUM(C47:C58)</f>
        <v>1207991.8999999999</v>
      </c>
      <c r="D59" s="66">
        <f>SUM(D47:D58)</f>
        <v>108041.19</v>
      </c>
      <c r="E59" s="66">
        <f>SUM(E47:E58)</f>
        <v>6099.33</v>
      </c>
      <c r="F59" s="66">
        <f>IF(D59=0,0,B59/D59)</f>
        <v>320.75835530874843</v>
      </c>
      <c r="G59" s="66">
        <f>IF(E59=0,0,C59/E59)</f>
        <v>198.05321240201792</v>
      </c>
      <c r="H59" s="66">
        <f>IF(D59+E59=0,0,(B59+C59)/(D59+E59))</f>
        <v>314.20135732691591</v>
      </c>
      <c r="I59" s="66">
        <f>SUM(I47:I58)</f>
        <v>33578477.969999999</v>
      </c>
      <c r="J59" s="66">
        <f>SUM(J47:J58)</f>
        <v>646748</v>
      </c>
      <c r="K59" s="73">
        <v>296.58</v>
      </c>
      <c r="L59" s="67">
        <f>IF(I59=0,0,(B59-I59)/I59)</f>
        <v>3.2063288900762453E-2</v>
      </c>
      <c r="M59" s="68">
        <f>IF(K59=0,0,(H59-K59)/K59)</f>
        <v>5.9415190933022888E-2</v>
      </c>
    </row>
    <row r="62" spans="1:13" x14ac:dyDescent="0.25">
      <c r="I62" s="69"/>
    </row>
    <row r="64" spans="1:13" x14ac:dyDescent="0.25">
      <c r="I64" s="69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75" top="0.98425196850393704" bottom="4.1338582677165361" header="0.51181102362204722" footer="0.51181102362204722"/>
  <pageSetup paperSize="9" scale="73" fitToHeight="3" orientation="landscape" horizontalDpi="4294967292" verticalDpi="300" r:id="rId1"/>
  <headerFooter alignWithMargins="0">
    <oddFooter>&amp;L&amp;9FORH.AVD./&amp;D/&amp;T/&amp;F</oddFooter>
  </headerFooter>
  <rowBreaks count="2" manualBreakCount="2">
    <brk id="21" max="16383" man="1"/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64"/>
  <sheetViews>
    <sheetView showZeros="0" topLeftCell="A37" zoomScale="84" zoomScaleNormal="84" workbookViewId="0">
      <selection activeCell="A8" sqref="A8"/>
    </sheetView>
  </sheetViews>
  <sheetFormatPr baseColWidth="10" defaultColWidth="9" defaultRowHeight="15.75" x14ac:dyDescent="0.25"/>
  <cols>
    <col min="1" max="1" width="20.625" style="42" customWidth="1"/>
    <col min="2" max="2" width="15.375" style="41" customWidth="1"/>
    <col min="3" max="3" width="11.75" style="41" customWidth="1"/>
    <col min="4" max="4" width="12.25" style="41" customWidth="1"/>
    <col min="5" max="5" width="10.75" style="41" customWidth="1"/>
    <col min="6" max="8" width="10" style="41" customWidth="1"/>
    <col min="9" max="9" width="13.875" style="41" bestFit="1" customWidth="1"/>
    <col min="10" max="10" width="11.75" style="41" bestFit="1" customWidth="1"/>
    <col min="11" max="11" width="9.25" style="41" customWidth="1"/>
    <col min="12" max="13" width="10" style="41" customWidth="1"/>
    <col min="14" max="16384" width="9" style="41"/>
  </cols>
  <sheetData>
    <row r="2" spans="1:13" ht="20.25" x14ac:dyDescent="0.3">
      <c r="A2" s="91" t="str">
        <f>"MÅLESTATISTIKK FOR BLIKK- OG VENTILASJONSARBEID - 1. HALVÅR "&amp;FORS!$A$14</f>
        <v>MÅLESTATISTIKK FOR BLIKK- OG VENTILASJONSARBEID - 1. HALVÅR 2019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6.5" thickBo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5">
      <c r="A4" s="44"/>
      <c r="B4" s="45" t="s">
        <v>4</v>
      </c>
      <c r="C4" s="46"/>
      <c r="D4" s="45" t="s">
        <v>5</v>
      </c>
      <c r="E4" s="46"/>
      <c r="F4" s="45" t="str">
        <f>"Fortjeneste 1. halvår  "&amp;FORS!$A$14-0</f>
        <v>Fortjeneste 1. halvår  2019</v>
      </c>
      <c r="G4" s="47"/>
      <c r="H4" s="46"/>
      <c r="I4" s="45" t="str">
        <f>" 1. halvår  "&amp;FORS!$A$14-1</f>
        <v xml:space="preserve"> 1. halvår  2018</v>
      </c>
      <c r="J4" s="47"/>
      <c r="K4" s="46"/>
      <c r="L4" s="45" t="s">
        <v>23</v>
      </c>
      <c r="M4" s="48"/>
    </row>
    <row r="5" spans="1:13" x14ac:dyDescent="0.25">
      <c r="A5" s="49"/>
      <c r="B5" s="50" t="s">
        <v>6</v>
      </c>
      <c r="C5" s="50" t="s">
        <v>6</v>
      </c>
      <c r="D5" s="50" t="s">
        <v>6</v>
      </c>
      <c r="E5" s="50" t="s">
        <v>6</v>
      </c>
      <c r="F5" s="50" t="s">
        <v>6</v>
      </c>
      <c r="G5" s="50" t="s">
        <v>6</v>
      </c>
      <c r="H5" s="51" t="s">
        <v>27</v>
      </c>
      <c r="I5" s="50" t="s">
        <v>6</v>
      </c>
      <c r="J5" s="50" t="s">
        <v>6</v>
      </c>
      <c r="K5" s="51" t="s">
        <v>25</v>
      </c>
      <c r="L5" s="50" t="s">
        <v>6</v>
      </c>
      <c r="M5" s="52" t="s">
        <v>25</v>
      </c>
    </row>
    <row r="6" spans="1:13" x14ac:dyDescent="0.25">
      <c r="A6" s="53"/>
      <c r="B6" s="54" t="s">
        <v>24</v>
      </c>
      <c r="C6" s="54" t="s">
        <v>26</v>
      </c>
      <c r="D6" s="54" t="s">
        <v>24</v>
      </c>
      <c r="E6" s="54" t="s">
        <v>26</v>
      </c>
      <c r="F6" s="54" t="s">
        <v>24</v>
      </c>
      <c r="G6" s="54" t="s">
        <v>26</v>
      </c>
      <c r="H6" s="55" t="s">
        <v>28</v>
      </c>
      <c r="I6" s="54" t="s">
        <v>24</v>
      </c>
      <c r="J6" s="54" t="s">
        <v>26</v>
      </c>
      <c r="K6" s="55" t="s">
        <v>22</v>
      </c>
      <c r="L6" s="54" t="s">
        <v>24</v>
      </c>
      <c r="M6" s="56" t="s">
        <v>22</v>
      </c>
    </row>
    <row r="7" spans="1:13" x14ac:dyDescent="0.25">
      <c r="A7" s="57" t="s">
        <v>20</v>
      </c>
      <c r="B7" s="19"/>
      <c r="C7" s="17"/>
      <c r="D7" s="19"/>
      <c r="E7" s="19"/>
      <c r="F7" s="59">
        <f>IF(D7=0,0,B7/D7)</f>
        <v>0</v>
      </c>
      <c r="G7" s="59">
        <f>IF(E7=0,0,C7/E7)</f>
        <v>0</v>
      </c>
      <c r="H7" s="59">
        <f>IF(D7+E7=0,0,(B7+C7)/(D7+E7))</f>
        <v>0</v>
      </c>
      <c r="I7" s="17"/>
      <c r="J7" s="17"/>
      <c r="K7" s="17"/>
      <c r="L7" s="60">
        <f>IF(I7=0,0,(B7-I7)/I7)</f>
        <v>0</v>
      </c>
      <c r="M7" s="61">
        <f>IF(K7=0,0,(H7-K7)/K7)</f>
        <v>0</v>
      </c>
    </row>
    <row r="8" spans="1:13" x14ac:dyDescent="0.25">
      <c r="A8" s="57" t="s">
        <v>7</v>
      </c>
      <c r="B8" s="19"/>
      <c r="C8" s="17"/>
      <c r="D8" s="19"/>
      <c r="E8" s="17"/>
      <c r="F8" s="59">
        <f t="shared" ref="F8:G18" si="0">IF(D8=0,0,B8/D8)</f>
        <v>0</v>
      </c>
      <c r="G8" s="59">
        <f t="shared" si="0"/>
        <v>0</v>
      </c>
      <c r="H8" s="59">
        <f t="shared" ref="H8:H18" si="1">IF(D8+E8=0,0,(B8+C8)/(D8+E8))</f>
        <v>0</v>
      </c>
      <c r="I8" s="17"/>
      <c r="J8" s="17"/>
      <c r="K8" s="17"/>
      <c r="L8" s="60">
        <f t="shared" ref="L8:L18" si="2">IF(I8=0,0,(B8-I8)/I8)</f>
        <v>0</v>
      </c>
      <c r="M8" s="61">
        <f t="shared" ref="M8:M18" si="3">IF(K8=0,0,(H8-K8)/K8)</f>
        <v>0</v>
      </c>
    </row>
    <row r="9" spans="1:13" x14ac:dyDescent="0.25">
      <c r="A9" s="57" t="s">
        <v>21</v>
      </c>
      <c r="B9" s="17"/>
      <c r="C9" s="17"/>
      <c r="D9" s="17"/>
      <c r="E9" s="17"/>
      <c r="F9" s="59">
        <f t="shared" si="0"/>
        <v>0</v>
      </c>
      <c r="G9" s="59">
        <f t="shared" si="0"/>
        <v>0</v>
      </c>
      <c r="H9" s="59">
        <f t="shared" si="1"/>
        <v>0</v>
      </c>
      <c r="I9" s="17"/>
      <c r="J9" s="17"/>
      <c r="K9" s="17"/>
      <c r="L9" s="60">
        <f t="shared" si="2"/>
        <v>0</v>
      </c>
      <c r="M9" s="61">
        <f t="shared" si="3"/>
        <v>0</v>
      </c>
    </row>
    <row r="10" spans="1:13" x14ac:dyDescent="0.25">
      <c r="A10" s="57" t="s">
        <v>8</v>
      </c>
      <c r="B10" s="19"/>
      <c r="C10" s="17"/>
      <c r="D10" s="19"/>
      <c r="E10" s="17"/>
      <c r="F10" s="59">
        <f t="shared" si="0"/>
        <v>0</v>
      </c>
      <c r="G10" s="59">
        <f t="shared" si="0"/>
        <v>0</v>
      </c>
      <c r="H10" s="59">
        <f t="shared" si="1"/>
        <v>0</v>
      </c>
      <c r="I10" s="17"/>
      <c r="J10" s="17"/>
      <c r="K10" s="17"/>
      <c r="L10" s="60">
        <f t="shared" si="2"/>
        <v>0</v>
      </c>
      <c r="M10" s="61">
        <f t="shared" si="3"/>
        <v>0</v>
      </c>
    </row>
    <row r="11" spans="1:13" x14ac:dyDescent="0.25">
      <c r="A11" s="57" t="s">
        <v>9</v>
      </c>
      <c r="B11" s="17"/>
      <c r="C11" s="17"/>
      <c r="D11" s="17"/>
      <c r="E11" s="17"/>
      <c r="F11" s="59">
        <f t="shared" si="0"/>
        <v>0</v>
      </c>
      <c r="G11" s="59">
        <f t="shared" si="0"/>
        <v>0</v>
      </c>
      <c r="H11" s="59">
        <f t="shared" si="1"/>
        <v>0</v>
      </c>
      <c r="I11" s="17"/>
      <c r="J11" s="17"/>
      <c r="K11" s="17"/>
      <c r="L11" s="60">
        <f t="shared" si="2"/>
        <v>0</v>
      </c>
      <c r="M11" s="61">
        <f t="shared" si="3"/>
        <v>0</v>
      </c>
    </row>
    <row r="12" spans="1:13" x14ac:dyDescent="0.25">
      <c r="A12" s="57" t="s">
        <v>11</v>
      </c>
      <c r="B12" s="19"/>
      <c r="C12" s="17"/>
      <c r="D12" s="19"/>
      <c r="E12" s="17"/>
      <c r="F12" s="59">
        <f t="shared" si="0"/>
        <v>0</v>
      </c>
      <c r="G12" s="59">
        <f t="shared" si="0"/>
        <v>0</v>
      </c>
      <c r="H12" s="59">
        <f t="shared" si="1"/>
        <v>0</v>
      </c>
      <c r="I12" s="17"/>
      <c r="J12" s="17"/>
      <c r="K12" s="17"/>
      <c r="L12" s="60">
        <f t="shared" si="2"/>
        <v>0</v>
      </c>
      <c r="M12" s="61">
        <f t="shared" si="3"/>
        <v>0</v>
      </c>
    </row>
    <row r="13" spans="1:13" x14ac:dyDescent="0.25">
      <c r="A13" s="57" t="s">
        <v>12</v>
      </c>
      <c r="B13" s="17"/>
      <c r="C13" s="17"/>
      <c r="D13" s="17"/>
      <c r="E13" s="17"/>
      <c r="F13" s="59">
        <f t="shared" si="0"/>
        <v>0</v>
      </c>
      <c r="G13" s="59">
        <f t="shared" si="0"/>
        <v>0</v>
      </c>
      <c r="H13" s="59">
        <f t="shared" si="1"/>
        <v>0</v>
      </c>
      <c r="I13" s="17"/>
      <c r="J13" s="17"/>
      <c r="K13" s="17"/>
      <c r="L13" s="60">
        <f t="shared" si="2"/>
        <v>0</v>
      </c>
      <c r="M13" s="61">
        <f t="shared" si="3"/>
        <v>0</v>
      </c>
    </row>
    <row r="14" spans="1:13" x14ac:dyDescent="0.25">
      <c r="A14" s="57" t="s">
        <v>13</v>
      </c>
      <c r="B14" s="19"/>
      <c r="C14" s="17"/>
      <c r="D14" s="19"/>
      <c r="E14" s="17"/>
      <c r="F14" s="59">
        <f t="shared" si="0"/>
        <v>0</v>
      </c>
      <c r="G14" s="59">
        <f t="shared" si="0"/>
        <v>0</v>
      </c>
      <c r="H14" s="59">
        <f t="shared" si="1"/>
        <v>0</v>
      </c>
      <c r="I14" s="17"/>
      <c r="J14" s="17"/>
      <c r="K14" s="17"/>
      <c r="L14" s="60">
        <f t="shared" si="2"/>
        <v>0</v>
      </c>
      <c r="M14" s="61">
        <f t="shared" si="3"/>
        <v>0</v>
      </c>
    </row>
    <row r="15" spans="1:13" x14ac:dyDescent="0.25">
      <c r="A15" s="57" t="s">
        <v>14</v>
      </c>
      <c r="B15" s="17"/>
      <c r="C15" s="17"/>
      <c r="D15" s="17"/>
      <c r="E15" s="17"/>
      <c r="F15" s="59">
        <f t="shared" si="0"/>
        <v>0</v>
      </c>
      <c r="G15" s="59">
        <f t="shared" si="0"/>
        <v>0</v>
      </c>
      <c r="H15" s="59">
        <f t="shared" si="1"/>
        <v>0</v>
      </c>
      <c r="I15" s="19"/>
      <c r="J15" s="17"/>
      <c r="K15" s="17"/>
      <c r="L15" s="60">
        <f t="shared" si="2"/>
        <v>0</v>
      </c>
      <c r="M15" s="61">
        <f t="shared" si="3"/>
        <v>0</v>
      </c>
    </row>
    <row r="16" spans="1:13" x14ac:dyDescent="0.25">
      <c r="A16" s="57" t="s">
        <v>15</v>
      </c>
      <c r="B16" s="19"/>
      <c r="C16" s="17"/>
      <c r="D16" s="19"/>
      <c r="E16" s="17"/>
      <c r="F16" s="59">
        <f t="shared" si="0"/>
        <v>0</v>
      </c>
      <c r="G16" s="59">
        <f t="shared" si="0"/>
        <v>0</v>
      </c>
      <c r="H16" s="59">
        <f t="shared" si="1"/>
        <v>0</v>
      </c>
      <c r="I16" s="17"/>
      <c r="J16" s="17"/>
      <c r="K16" s="17"/>
      <c r="L16" s="60">
        <f t="shared" si="2"/>
        <v>0</v>
      </c>
      <c r="M16" s="61">
        <f t="shared" si="3"/>
        <v>0</v>
      </c>
    </row>
    <row r="17" spans="1:13" x14ac:dyDescent="0.25">
      <c r="A17" s="57" t="s">
        <v>16</v>
      </c>
      <c r="B17" s="19"/>
      <c r="C17" s="17"/>
      <c r="D17" s="19"/>
      <c r="E17" s="17"/>
      <c r="F17" s="59">
        <f t="shared" si="0"/>
        <v>0</v>
      </c>
      <c r="G17" s="59">
        <f t="shared" si="0"/>
        <v>0</v>
      </c>
      <c r="H17" s="59">
        <f t="shared" si="1"/>
        <v>0</v>
      </c>
      <c r="I17" s="17"/>
      <c r="J17" s="17"/>
      <c r="K17" s="17"/>
      <c r="L17" s="60">
        <f t="shared" si="2"/>
        <v>0</v>
      </c>
      <c r="M17" s="61">
        <f t="shared" si="3"/>
        <v>0</v>
      </c>
    </row>
    <row r="18" spans="1:13" x14ac:dyDescent="0.25">
      <c r="A18" s="57" t="s">
        <v>17</v>
      </c>
      <c r="B18" s="17"/>
      <c r="C18" s="17"/>
      <c r="D18" s="17"/>
      <c r="E18" s="17"/>
      <c r="F18" s="59">
        <f t="shared" si="0"/>
        <v>0</v>
      </c>
      <c r="G18" s="59">
        <f t="shared" si="0"/>
        <v>0</v>
      </c>
      <c r="H18" s="59">
        <f t="shared" si="1"/>
        <v>0</v>
      </c>
      <c r="I18" s="19"/>
      <c r="J18" s="17"/>
      <c r="K18" s="17"/>
      <c r="L18" s="60">
        <f t="shared" si="2"/>
        <v>0</v>
      </c>
      <c r="M18" s="61">
        <f t="shared" si="3"/>
        <v>0</v>
      </c>
    </row>
    <row r="19" spans="1:13" s="65" customFormat="1" ht="16.5" thickBot="1" x14ac:dyDescent="0.3">
      <c r="A19" s="62" t="s">
        <v>18</v>
      </c>
      <c r="B19" s="31">
        <f>SUM(B7:B18)</f>
        <v>0</v>
      </c>
      <c r="C19" s="31">
        <f>SUM(C7:C18)</f>
        <v>0</v>
      </c>
      <c r="D19" s="31">
        <f>SUM(D7:D18)</f>
        <v>0</v>
      </c>
      <c r="E19" s="31">
        <f>SUM(E7:E18)</f>
        <v>0</v>
      </c>
      <c r="F19" s="31">
        <f>IF(D19=0,0,B19/D19)</f>
        <v>0</v>
      </c>
      <c r="G19" s="31">
        <f>IF(E19=0,0,C19/E19)</f>
        <v>0</v>
      </c>
      <c r="H19" s="31">
        <f>IF(D19+E19=0,0,(B19+C19)/(D19+E19))</f>
        <v>0</v>
      </c>
      <c r="I19" s="31">
        <f>SUM(I7:I18)</f>
        <v>0</v>
      </c>
      <c r="J19" s="31">
        <f>SUM(J7:J18)</f>
        <v>0</v>
      </c>
      <c r="K19" s="32"/>
      <c r="L19" s="63">
        <f>IF(I19=0,0,(B19-I19)/I19)</f>
        <v>0</v>
      </c>
      <c r="M19" s="64">
        <f>IF(K19=0,0,(H19-K19)/K19)</f>
        <v>0</v>
      </c>
    </row>
    <row r="22" spans="1:13" ht="20.25" x14ac:dyDescent="0.3">
      <c r="A22" s="91" t="str">
        <f>"MÅLESTATISTIKK FOR BLIKK- OG VENTILASJONSARBEID - 2. HALVÅR "&amp;FORS!$A$14</f>
        <v>MÅLESTATISTIKK FOR BLIKK- OG VENTILASJONSARBEID - 2. HALVÅR 2019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 ht="16.5" thickBot="1" x14ac:dyDescent="0.3"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1:13" x14ac:dyDescent="0.25">
      <c r="A24" s="44"/>
      <c r="B24" s="45" t="s">
        <v>4</v>
      </c>
      <c r="C24" s="46"/>
      <c r="D24" s="45" t="s">
        <v>5</v>
      </c>
      <c r="E24" s="46"/>
      <c r="F24" s="45" t="str">
        <f>"Fortjeneste 2. halvår  "&amp;FORS!$A$14-0</f>
        <v>Fortjeneste 2. halvår  2019</v>
      </c>
      <c r="G24" s="47"/>
      <c r="H24" s="46"/>
      <c r="I24" s="45" t="str">
        <f>" 2. halvår  "&amp;FORS!$A$14-1</f>
        <v xml:space="preserve"> 2. halvår  2018</v>
      </c>
      <c r="J24" s="47"/>
      <c r="K24" s="46"/>
      <c r="L24" s="45" t="s">
        <v>23</v>
      </c>
      <c r="M24" s="48"/>
    </row>
    <row r="25" spans="1:13" x14ac:dyDescent="0.25">
      <c r="A25" s="49"/>
      <c r="B25" s="50" t="s">
        <v>6</v>
      </c>
      <c r="C25" s="50" t="s">
        <v>6</v>
      </c>
      <c r="D25" s="50" t="s">
        <v>6</v>
      </c>
      <c r="E25" s="50" t="s">
        <v>6</v>
      </c>
      <c r="F25" s="50" t="s">
        <v>6</v>
      </c>
      <c r="G25" s="50" t="s">
        <v>6</v>
      </c>
      <c r="H25" s="51" t="s">
        <v>27</v>
      </c>
      <c r="I25" s="50" t="s">
        <v>6</v>
      </c>
      <c r="J25" s="50" t="s">
        <v>6</v>
      </c>
      <c r="K25" s="51" t="s">
        <v>25</v>
      </c>
      <c r="L25" s="50" t="s">
        <v>6</v>
      </c>
      <c r="M25" s="52" t="s">
        <v>25</v>
      </c>
    </row>
    <row r="26" spans="1:13" x14ac:dyDescent="0.25">
      <c r="A26" s="53"/>
      <c r="B26" s="54" t="s">
        <v>24</v>
      </c>
      <c r="C26" s="54" t="s">
        <v>26</v>
      </c>
      <c r="D26" s="54" t="s">
        <v>24</v>
      </c>
      <c r="E26" s="54" t="s">
        <v>26</v>
      </c>
      <c r="F26" s="54" t="s">
        <v>24</v>
      </c>
      <c r="G26" s="54" t="s">
        <v>26</v>
      </c>
      <c r="H26" s="55" t="s">
        <v>28</v>
      </c>
      <c r="I26" s="54" t="s">
        <v>24</v>
      </c>
      <c r="J26" s="54" t="s">
        <v>26</v>
      </c>
      <c r="K26" s="55" t="s">
        <v>22</v>
      </c>
      <c r="L26" s="54" t="s">
        <v>24</v>
      </c>
      <c r="M26" s="56" t="s">
        <v>22</v>
      </c>
    </row>
    <row r="27" spans="1:13" x14ac:dyDescent="0.25">
      <c r="A27" s="57" t="s">
        <v>20</v>
      </c>
      <c r="B27" s="19"/>
      <c r="C27" s="17"/>
      <c r="D27" s="19"/>
      <c r="E27" s="17"/>
      <c r="F27" s="59">
        <f t="shared" ref="F27:G38" si="4">IF(D27=0,0,B27/D27)</f>
        <v>0</v>
      </c>
      <c r="G27" s="59">
        <f t="shared" si="4"/>
        <v>0</v>
      </c>
      <c r="H27" s="59">
        <f>IF(D27+E27=0,0,(B27+C27)/(D27+E27))</f>
        <v>0</v>
      </c>
      <c r="I27" s="17"/>
      <c r="J27" s="17"/>
      <c r="K27" s="17"/>
      <c r="L27" s="60">
        <f>IF(I27=0,0,(B27-I27)/I27)</f>
        <v>0</v>
      </c>
      <c r="M27" s="61">
        <f>IF(K27=0,0,(H27-K27)/K27)</f>
        <v>0</v>
      </c>
    </row>
    <row r="28" spans="1:13" x14ac:dyDescent="0.25">
      <c r="A28" s="57" t="s">
        <v>7</v>
      </c>
      <c r="B28" s="17"/>
      <c r="C28" s="17"/>
      <c r="D28" s="19"/>
      <c r="E28" s="17"/>
      <c r="F28" s="59">
        <f t="shared" si="4"/>
        <v>0</v>
      </c>
      <c r="G28" s="59">
        <f t="shared" si="4"/>
        <v>0</v>
      </c>
      <c r="H28" s="59">
        <f t="shared" ref="H28:H38" si="5">IF(D28+E28=0,0,(B28+C28)/(D28+E28))</f>
        <v>0</v>
      </c>
      <c r="I28" s="19"/>
      <c r="J28" s="17"/>
      <c r="K28" s="17"/>
      <c r="L28" s="60">
        <f t="shared" ref="L28:L39" si="6">IF(I28=0,0,(B28-I28)/I28)</f>
        <v>0</v>
      </c>
      <c r="M28" s="61">
        <f t="shared" ref="M28:M39" si="7">IF(K28=0,0,(H28-K28)/K28)</f>
        <v>0</v>
      </c>
    </row>
    <row r="29" spans="1:13" x14ac:dyDescent="0.25">
      <c r="A29" s="57" t="s">
        <v>21</v>
      </c>
      <c r="B29" s="17"/>
      <c r="C29" s="17"/>
      <c r="D29" s="17"/>
      <c r="E29" s="17"/>
      <c r="F29" s="59">
        <f t="shared" si="4"/>
        <v>0</v>
      </c>
      <c r="G29" s="59">
        <f t="shared" si="4"/>
        <v>0</v>
      </c>
      <c r="H29" s="59">
        <f t="shared" si="5"/>
        <v>0</v>
      </c>
      <c r="I29" s="17"/>
      <c r="J29" s="17"/>
      <c r="K29" s="17"/>
      <c r="L29" s="60">
        <f t="shared" si="6"/>
        <v>0</v>
      </c>
      <c r="M29" s="61">
        <f t="shared" si="7"/>
        <v>0</v>
      </c>
    </row>
    <row r="30" spans="1:13" x14ac:dyDescent="0.25">
      <c r="A30" s="57" t="s">
        <v>8</v>
      </c>
      <c r="B30" s="19"/>
      <c r="C30" s="17"/>
      <c r="D30" s="19"/>
      <c r="E30" s="17"/>
      <c r="F30" s="59">
        <f t="shared" si="4"/>
        <v>0</v>
      </c>
      <c r="G30" s="59">
        <f t="shared" si="4"/>
        <v>0</v>
      </c>
      <c r="H30" s="59">
        <f t="shared" si="5"/>
        <v>0</v>
      </c>
      <c r="I30" s="17"/>
      <c r="J30" s="17"/>
      <c r="K30" s="17"/>
      <c r="L30" s="60">
        <f t="shared" si="6"/>
        <v>0</v>
      </c>
      <c r="M30" s="61">
        <f t="shared" si="7"/>
        <v>0</v>
      </c>
    </row>
    <row r="31" spans="1:13" x14ac:dyDescent="0.25">
      <c r="A31" s="57" t="s">
        <v>9</v>
      </c>
      <c r="B31" s="17"/>
      <c r="C31" s="17"/>
      <c r="D31" s="17"/>
      <c r="E31" s="17"/>
      <c r="F31" s="59">
        <f t="shared" si="4"/>
        <v>0</v>
      </c>
      <c r="G31" s="59">
        <f t="shared" si="4"/>
        <v>0</v>
      </c>
      <c r="H31" s="59">
        <f t="shared" si="5"/>
        <v>0</v>
      </c>
      <c r="I31" s="17"/>
      <c r="J31" s="17"/>
      <c r="K31" s="17"/>
      <c r="L31" s="60">
        <f t="shared" si="6"/>
        <v>0</v>
      </c>
      <c r="M31" s="61">
        <f t="shared" si="7"/>
        <v>0</v>
      </c>
    </row>
    <row r="32" spans="1:13" x14ac:dyDescent="0.25">
      <c r="A32" s="57" t="s">
        <v>11</v>
      </c>
      <c r="B32" s="17"/>
      <c r="C32" s="17"/>
      <c r="D32" s="19"/>
      <c r="E32" s="17"/>
      <c r="F32" s="59">
        <f t="shared" si="4"/>
        <v>0</v>
      </c>
      <c r="G32" s="59">
        <f t="shared" si="4"/>
        <v>0</v>
      </c>
      <c r="H32" s="59">
        <f t="shared" si="5"/>
        <v>0</v>
      </c>
      <c r="I32" s="19"/>
      <c r="J32" s="17"/>
      <c r="K32" s="17"/>
      <c r="L32" s="60">
        <f t="shared" si="6"/>
        <v>0</v>
      </c>
      <c r="M32" s="61">
        <f t="shared" si="7"/>
        <v>0</v>
      </c>
    </row>
    <row r="33" spans="1:13" x14ac:dyDescent="0.25">
      <c r="A33" s="57" t="s">
        <v>12</v>
      </c>
      <c r="B33" s="17"/>
      <c r="C33" s="17"/>
      <c r="D33" s="17"/>
      <c r="E33" s="17"/>
      <c r="F33" s="59">
        <f t="shared" si="4"/>
        <v>0</v>
      </c>
      <c r="G33" s="59">
        <f t="shared" si="4"/>
        <v>0</v>
      </c>
      <c r="H33" s="59">
        <f t="shared" si="5"/>
        <v>0</v>
      </c>
      <c r="I33" s="17"/>
      <c r="J33" s="17"/>
      <c r="K33" s="17"/>
      <c r="L33" s="60">
        <f t="shared" si="6"/>
        <v>0</v>
      </c>
      <c r="M33" s="61">
        <f t="shared" si="7"/>
        <v>0</v>
      </c>
    </row>
    <row r="34" spans="1:13" x14ac:dyDescent="0.25">
      <c r="A34" s="57" t="s">
        <v>13</v>
      </c>
      <c r="B34" s="17"/>
      <c r="C34" s="17"/>
      <c r="D34" s="17"/>
      <c r="E34" s="17"/>
      <c r="F34" s="59">
        <f t="shared" si="4"/>
        <v>0</v>
      </c>
      <c r="G34" s="59">
        <f t="shared" si="4"/>
        <v>0</v>
      </c>
      <c r="H34" s="59">
        <f t="shared" si="5"/>
        <v>0</v>
      </c>
      <c r="I34" s="17"/>
      <c r="J34" s="17"/>
      <c r="K34" s="17"/>
      <c r="L34" s="60">
        <f t="shared" si="6"/>
        <v>0</v>
      </c>
      <c r="M34" s="61">
        <f t="shared" si="7"/>
        <v>0</v>
      </c>
    </row>
    <row r="35" spans="1:13" x14ac:dyDescent="0.25">
      <c r="A35" s="57" t="s">
        <v>14</v>
      </c>
      <c r="B35" s="17"/>
      <c r="C35" s="17"/>
      <c r="D35" s="17"/>
      <c r="E35" s="17"/>
      <c r="F35" s="59">
        <f t="shared" si="4"/>
        <v>0</v>
      </c>
      <c r="G35" s="59">
        <f t="shared" si="4"/>
        <v>0</v>
      </c>
      <c r="H35" s="59">
        <f t="shared" si="5"/>
        <v>0</v>
      </c>
      <c r="I35" s="17"/>
      <c r="J35" s="17"/>
      <c r="K35" s="17"/>
      <c r="L35" s="60">
        <f t="shared" si="6"/>
        <v>0</v>
      </c>
      <c r="M35" s="61">
        <f t="shared" si="7"/>
        <v>0</v>
      </c>
    </row>
    <row r="36" spans="1:13" x14ac:dyDescent="0.25">
      <c r="A36" s="57" t="s">
        <v>15</v>
      </c>
      <c r="B36" s="19"/>
      <c r="C36" s="17"/>
      <c r="D36" s="19"/>
      <c r="E36" s="17"/>
      <c r="F36" s="59">
        <f t="shared" si="4"/>
        <v>0</v>
      </c>
      <c r="G36" s="59">
        <f t="shared" si="4"/>
        <v>0</v>
      </c>
      <c r="H36" s="59">
        <f t="shared" si="5"/>
        <v>0</v>
      </c>
      <c r="I36" s="17"/>
      <c r="J36" s="17"/>
      <c r="K36" s="17"/>
      <c r="L36" s="60">
        <f t="shared" si="6"/>
        <v>0</v>
      </c>
      <c r="M36" s="61">
        <f t="shared" si="7"/>
        <v>0</v>
      </c>
    </row>
    <row r="37" spans="1:13" x14ac:dyDescent="0.25">
      <c r="A37" s="57" t="s">
        <v>16</v>
      </c>
      <c r="B37" s="19"/>
      <c r="C37" s="17">
        <v>0</v>
      </c>
      <c r="D37" s="19"/>
      <c r="E37" s="17"/>
      <c r="F37" s="59">
        <f t="shared" si="4"/>
        <v>0</v>
      </c>
      <c r="G37" s="59">
        <f t="shared" si="4"/>
        <v>0</v>
      </c>
      <c r="H37" s="59">
        <f t="shared" si="5"/>
        <v>0</v>
      </c>
      <c r="I37" s="17"/>
      <c r="J37" s="17"/>
      <c r="K37" s="17"/>
      <c r="L37" s="60">
        <f t="shared" si="6"/>
        <v>0</v>
      </c>
      <c r="M37" s="61">
        <f t="shared" si="7"/>
        <v>0</v>
      </c>
    </row>
    <row r="38" spans="1:13" x14ac:dyDescent="0.25">
      <c r="A38" s="57" t="s">
        <v>17</v>
      </c>
      <c r="B38" s="19"/>
      <c r="C38" s="19"/>
      <c r="D38" s="19"/>
      <c r="E38" s="17"/>
      <c r="F38" s="59">
        <f t="shared" si="4"/>
        <v>0</v>
      </c>
      <c r="G38" s="59">
        <f t="shared" si="4"/>
        <v>0</v>
      </c>
      <c r="H38" s="59">
        <f t="shared" si="5"/>
        <v>0</v>
      </c>
      <c r="I38" s="17"/>
      <c r="J38" s="17"/>
      <c r="K38" s="17"/>
      <c r="L38" s="60">
        <f t="shared" si="6"/>
        <v>0</v>
      </c>
      <c r="M38" s="61">
        <f t="shared" si="7"/>
        <v>0</v>
      </c>
    </row>
    <row r="39" spans="1:13" s="65" customFormat="1" ht="16.5" thickBot="1" x14ac:dyDescent="0.3">
      <c r="A39" s="62" t="s">
        <v>18</v>
      </c>
      <c r="B39" s="66">
        <f>SUM(B27:B38)</f>
        <v>0</v>
      </c>
      <c r="C39" s="66">
        <f>SUM(C27:C38)</f>
        <v>0</v>
      </c>
      <c r="D39" s="66">
        <f>SUM(D27:D38)</f>
        <v>0</v>
      </c>
      <c r="E39" s="66">
        <f>SUM(E27:E38)</f>
        <v>0</v>
      </c>
      <c r="F39" s="66">
        <f>IF(D39=0,0,B39/D39)</f>
        <v>0</v>
      </c>
      <c r="G39" s="66">
        <f>IF(E39=0,0,C39/E39)</f>
        <v>0</v>
      </c>
      <c r="H39" s="66">
        <f>IF(D39+E39=0,0,(B39+C39)/(D39+E39))</f>
        <v>0</v>
      </c>
      <c r="I39" s="66">
        <f>SUM(I27:I38)</f>
        <v>0</v>
      </c>
      <c r="J39" s="66">
        <f>SUM(J27:J38)</f>
        <v>0</v>
      </c>
      <c r="K39" s="73"/>
      <c r="L39" s="67">
        <f t="shared" si="6"/>
        <v>0</v>
      </c>
      <c r="M39" s="68">
        <f t="shared" si="7"/>
        <v>0</v>
      </c>
    </row>
    <row r="40" spans="1:13" x14ac:dyDescent="0.25">
      <c r="J40" s="69"/>
    </row>
    <row r="42" spans="1:13" ht="20.25" x14ac:dyDescent="0.3">
      <c r="A42" s="91" t="str">
        <f>"MÅLESTATISTIKK FOR BLIKK- OG VENTILASJONSARBEID - GJENNOMSNITT HELE ÅRET  "&amp;FORS!$A$14</f>
        <v>MÅLESTATISTIKK FOR BLIKK- OG VENTILASJONSARBEID - GJENNOMSNITT HELE ÅRET  2019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</row>
    <row r="43" spans="1:13" ht="16.5" thickBot="1" x14ac:dyDescent="0.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 x14ac:dyDescent="0.25">
      <c r="A44" s="44"/>
      <c r="B44" s="45" t="s">
        <v>4</v>
      </c>
      <c r="C44" s="46"/>
      <c r="D44" s="45" t="s">
        <v>5</v>
      </c>
      <c r="E44" s="46"/>
      <c r="F44" s="45" t="str">
        <f>"Fortjeneste hele  "&amp;FORS!$A$14-0</f>
        <v>Fortjeneste hele  2019</v>
      </c>
      <c r="G44" s="47"/>
      <c r="H44" s="46"/>
      <c r="I44" s="45" t="str">
        <f>" Hele året  "&amp;FORS!$A$14-1</f>
        <v xml:space="preserve"> Hele året  2018</v>
      </c>
      <c r="J44" s="47"/>
      <c r="K44" s="46"/>
      <c r="L44" s="45" t="s">
        <v>23</v>
      </c>
      <c r="M44" s="48"/>
    </row>
    <row r="45" spans="1:13" x14ac:dyDescent="0.25">
      <c r="A45" s="49"/>
      <c r="B45" s="50" t="s">
        <v>6</v>
      </c>
      <c r="C45" s="50" t="s">
        <v>6</v>
      </c>
      <c r="D45" s="50" t="s">
        <v>6</v>
      </c>
      <c r="E45" s="50" t="s">
        <v>6</v>
      </c>
      <c r="F45" s="50" t="s">
        <v>6</v>
      </c>
      <c r="G45" s="50" t="s">
        <v>6</v>
      </c>
      <c r="H45" s="51" t="s">
        <v>27</v>
      </c>
      <c r="I45" s="50" t="s">
        <v>6</v>
      </c>
      <c r="J45" s="50" t="s">
        <v>6</v>
      </c>
      <c r="K45" s="51" t="s">
        <v>25</v>
      </c>
      <c r="L45" s="50" t="s">
        <v>6</v>
      </c>
      <c r="M45" s="52" t="s">
        <v>25</v>
      </c>
    </row>
    <row r="46" spans="1:13" x14ac:dyDescent="0.25">
      <c r="A46" s="53"/>
      <c r="B46" s="70" t="s">
        <v>24</v>
      </c>
      <c r="C46" s="70" t="s">
        <v>26</v>
      </c>
      <c r="D46" s="70" t="s">
        <v>24</v>
      </c>
      <c r="E46" s="70" t="s">
        <v>26</v>
      </c>
      <c r="F46" s="70" t="s">
        <v>24</v>
      </c>
      <c r="G46" s="70" t="s">
        <v>26</v>
      </c>
      <c r="H46" s="71" t="s">
        <v>28</v>
      </c>
      <c r="I46" s="70" t="s">
        <v>24</v>
      </c>
      <c r="J46" s="70" t="s">
        <v>26</v>
      </c>
      <c r="K46" s="71" t="s">
        <v>22</v>
      </c>
      <c r="L46" s="70" t="s">
        <v>24</v>
      </c>
      <c r="M46" s="72" t="s">
        <v>22</v>
      </c>
    </row>
    <row r="47" spans="1:13" x14ac:dyDescent="0.25">
      <c r="A47" s="57" t="s">
        <v>20</v>
      </c>
      <c r="B47" s="59">
        <f>SUMIFS(B$7:B$19,$A$7:$A$19,$A47)+SUMIFS(B$27:B$39,$A$27:$A$39,$A47)</f>
        <v>0</v>
      </c>
      <c r="C47" s="59">
        <f t="shared" ref="C47:E58" si="8">SUMIFS(C$7:C$19,$A$7:$A$19,$A47)+SUMIFS(C$27:C$39,$A$27:$A$39,$A47)</f>
        <v>0</v>
      </c>
      <c r="D47" s="59">
        <f t="shared" si="8"/>
        <v>0</v>
      </c>
      <c r="E47" s="59">
        <f t="shared" si="8"/>
        <v>0</v>
      </c>
      <c r="F47" s="59">
        <f>IF(D47=0,0,B47/D47)</f>
        <v>0</v>
      </c>
      <c r="G47" s="59">
        <f>IF(E47=0,0,C27/E47)</f>
        <v>0</v>
      </c>
      <c r="H47" s="59">
        <f>IF(D47+E47=0,0,(B47+C47)/(D47+E47))</f>
        <v>0</v>
      </c>
      <c r="I47" s="59">
        <f>SUMIFS(I$7:I$19,$A$7:$A$19,$A47)+SUMIFS(I$27:I$39,$A$27:$A$39,$A47)</f>
        <v>0</v>
      </c>
      <c r="J47" s="59">
        <f>SUMIFS(J$7:J$19,$A$7:$A$19,$A47)+SUMIFS(J$27:J$39,$A$27:$A$39,$A47)</f>
        <v>0</v>
      </c>
      <c r="K47" s="17"/>
      <c r="L47" s="60">
        <f>IF(I47=0,0,(B47-I47)/I47)</f>
        <v>0</v>
      </c>
      <c r="M47" s="61">
        <f>IF(K47=0,0,(H47-K47)/K47)</f>
        <v>0</v>
      </c>
    </row>
    <row r="48" spans="1:13" x14ac:dyDescent="0.25">
      <c r="A48" s="57" t="s">
        <v>7</v>
      </c>
      <c r="B48" s="59">
        <f t="shared" ref="B48:B58" si="9">SUMIFS($B$7:$B$19,$A$7:$A$19,A48)+SUMIFS($B$27:$B$39,$A$27:$A$39,A48)</f>
        <v>0</v>
      </c>
      <c r="C48" s="59">
        <f t="shared" si="8"/>
        <v>0</v>
      </c>
      <c r="D48" s="59">
        <f t="shared" si="8"/>
        <v>0</v>
      </c>
      <c r="E48" s="59">
        <f t="shared" si="8"/>
        <v>0</v>
      </c>
      <c r="F48" s="59">
        <f t="shared" ref="F48:G58" si="10">IF(D48=0,0,B48/D48)</f>
        <v>0</v>
      </c>
      <c r="G48" s="59">
        <f t="shared" si="10"/>
        <v>0</v>
      </c>
      <c r="H48" s="59">
        <f t="shared" ref="H48:H58" si="11">IF(D48+E48=0,0,(B48+C48)/(D48+E48))</f>
        <v>0</v>
      </c>
      <c r="I48" s="59">
        <f t="shared" ref="I48:J58" si="12">SUMIFS(I$7:I$19,$A$7:$A$19,$A48)+SUMIFS(I$27:I$39,$A$27:$A$39,$A48)</f>
        <v>0</v>
      </c>
      <c r="J48" s="59">
        <f t="shared" si="12"/>
        <v>0</v>
      </c>
      <c r="K48" s="17"/>
      <c r="L48" s="60">
        <f t="shared" ref="L48:L58" si="13">IF(I48=0,0,(B48-I48)/I48)</f>
        <v>0</v>
      </c>
      <c r="M48" s="61">
        <f t="shared" ref="M48:M58" si="14">IF(K48=0,0,(H48-K48)/K48)</f>
        <v>0</v>
      </c>
    </row>
    <row r="49" spans="1:13" x14ac:dyDescent="0.25">
      <c r="A49" s="57" t="s">
        <v>21</v>
      </c>
      <c r="B49" s="59">
        <f t="shared" si="9"/>
        <v>0</v>
      </c>
      <c r="C49" s="59">
        <f t="shared" si="8"/>
        <v>0</v>
      </c>
      <c r="D49" s="59">
        <f t="shared" si="8"/>
        <v>0</v>
      </c>
      <c r="E49" s="59">
        <f t="shared" si="8"/>
        <v>0</v>
      </c>
      <c r="F49" s="59">
        <f t="shared" si="10"/>
        <v>0</v>
      </c>
      <c r="G49" s="59">
        <f t="shared" si="10"/>
        <v>0</v>
      </c>
      <c r="H49" s="59">
        <f t="shared" si="11"/>
        <v>0</v>
      </c>
      <c r="I49" s="59">
        <f t="shared" si="12"/>
        <v>0</v>
      </c>
      <c r="J49" s="59">
        <f t="shared" si="12"/>
        <v>0</v>
      </c>
      <c r="K49" s="17"/>
      <c r="L49" s="60">
        <f t="shared" si="13"/>
        <v>0</v>
      </c>
      <c r="M49" s="61">
        <f t="shared" si="14"/>
        <v>0</v>
      </c>
    </row>
    <row r="50" spans="1:13" x14ac:dyDescent="0.25">
      <c r="A50" s="57" t="s">
        <v>8</v>
      </c>
      <c r="B50" s="59">
        <f t="shared" si="9"/>
        <v>0</v>
      </c>
      <c r="C50" s="59">
        <f t="shared" si="8"/>
        <v>0</v>
      </c>
      <c r="D50" s="59">
        <f t="shared" si="8"/>
        <v>0</v>
      </c>
      <c r="E50" s="59">
        <f t="shared" si="8"/>
        <v>0</v>
      </c>
      <c r="F50" s="59">
        <f t="shared" si="10"/>
        <v>0</v>
      </c>
      <c r="G50" s="59">
        <f t="shared" si="10"/>
        <v>0</v>
      </c>
      <c r="H50" s="59">
        <f t="shared" si="11"/>
        <v>0</v>
      </c>
      <c r="I50" s="59">
        <f t="shared" si="12"/>
        <v>0</v>
      </c>
      <c r="J50" s="59">
        <f t="shared" si="12"/>
        <v>0</v>
      </c>
      <c r="K50" s="17"/>
      <c r="L50" s="60">
        <f t="shared" si="13"/>
        <v>0</v>
      </c>
      <c r="M50" s="61">
        <f t="shared" si="14"/>
        <v>0</v>
      </c>
    </row>
    <row r="51" spans="1:13" x14ac:dyDescent="0.25">
      <c r="A51" s="57" t="s">
        <v>9</v>
      </c>
      <c r="B51" s="59">
        <f t="shared" si="9"/>
        <v>0</v>
      </c>
      <c r="C51" s="59">
        <f t="shared" si="8"/>
        <v>0</v>
      </c>
      <c r="D51" s="59">
        <f t="shared" si="8"/>
        <v>0</v>
      </c>
      <c r="E51" s="59">
        <f t="shared" si="8"/>
        <v>0</v>
      </c>
      <c r="F51" s="59">
        <f t="shared" si="10"/>
        <v>0</v>
      </c>
      <c r="G51" s="59">
        <f t="shared" si="10"/>
        <v>0</v>
      </c>
      <c r="H51" s="59">
        <f t="shared" si="11"/>
        <v>0</v>
      </c>
      <c r="I51" s="59">
        <f t="shared" si="12"/>
        <v>0</v>
      </c>
      <c r="J51" s="59">
        <f t="shared" si="12"/>
        <v>0</v>
      </c>
      <c r="K51" s="17"/>
      <c r="L51" s="60">
        <f t="shared" si="13"/>
        <v>0</v>
      </c>
      <c r="M51" s="61">
        <f t="shared" si="14"/>
        <v>0</v>
      </c>
    </row>
    <row r="52" spans="1:13" x14ac:dyDescent="0.25">
      <c r="A52" s="57" t="s">
        <v>11</v>
      </c>
      <c r="B52" s="59">
        <f t="shared" si="9"/>
        <v>0</v>
      </c>
      <c r="C52" s="59">
        <f t="shared" si="8"/>
        <v>0</v>
      </c>
      <c r="D52" s="58">
        <f t="shared" si="8"/>
        <v>0</v>
      </c>
      <c r="E52" s="59">
        <f t="shared" si="8"/>
        <v>0</v>
      </c>
      <c r="F52" s="59">
        <f>IF(D52=0,0,B52/D52)</f>
        <v>0</v>
      </c>
      <c r="G52" s="59">
        <f t="shared" si="10"/>
        <v>0</v>
      </c>
      <c r="H52" s="59">
        <f>IF(D52+E52=0,0,(B52+C52)/(D52+E52))</f>
        <v>0</v>
      </c>
      <c r="I52" s="59">
        <f t="shared" si="12"/>
        <v>0</v>
      </c>
      <c r="J52" s="59">
        <f t="shared" si="12"/>
        <v>0</v>
      </c>
      <c r="K52" s="17"/>
      <c r="L52" s="60">
        <f t="shared" si="13"/>
        <v>0</v>
      </c>
      <c r="M52" s="61">
        <f t="shared" si="14"/>
        <v>0</v>
      </c>
    </row>
    <row r="53" spans="1:13" x14ac:dyDescent="0.25">
      <c r="A53" s="57" t="s">
        <v>12</v>
      </c>
      <c r="B53" s="59">
        <f t="shared" si="9"/>
        <v>0</v>
      </c>
      <c r="C53" s="59">
        <f t="shared" si="8"/>
        <v>0</v>
      </c>
      <c r="D53" s="59">
        <f t="shared" si="8"/>
        <v>0</v>
      </c>
      <c r="E53" s="59">
        <f t="shared" si="8"/>
        <v>0</v>
      </c>
      <c r="F53" s="59">
        <f t="shared" si="10"/>
        <v>0</v>
      </c>
      <c r="G53" s="59">
        <f t="shared" si="10"/>
        <v>0</v>
      </c>
      <c r="H53" s="59">
        <f t="shared" si="11"/>
        <v>0</v>
      </c>
      <c r="I53" s="59">
        <f t="shared" si="12"/>
        <v>0</v>
      </c>
      <c r="J53" s="59">
        <f t="shared" si="12"/>
        <v>0</v>
      </c>
      <c r="K53" s="17"/>
      <c r="L53" s="60">
        <f t="shared" si="13"/>
        <v>0</v>
      </c>
      <c r="M53" s="61">
        <f t="shared" si="14"/>
        <v>0</v>
      </c>
    </row>
    <row r="54" spans="1:13" x14ac:dyDescent="0.25">
      <c r="A54" s="57" t="s">
        <v>13</v>
      </c>
      <c r="B54" s="59">
        <f t="shared" si="9"/>
        <v>0</v>
      </c>
      <c r="C54" s="59">
        <f t="shared" si="8"/>
        <v>0</v>
      </c>
      <c r="D54" s="59">
        <f t="shared" si="8"/>
        <v>0</v>
      </c>
      <c r="E54" s="59">
        <f t="shared" si="8"/>
        <v>0</v>
      </c>
      <c r="F54" s="59">
        <f t="shared" si="10"/>
        <v>0</v>
      </c>
      <c r="G54" s="59">
        <f t="shared" si="10"/>
        <v>0</v>
      </c>
      <c r="H54" s="59">
        <f t="shared" si="11"/>
        <v>0</v>
      </c>
      <c r="I54" s="59">
        <f t="shared" si="12"/>
        <v>0</v>
      </c>
      <c r="J54" s="59">
        <f t="shared" si="12"/>
        <v>0</v>
      </c>
      <c r="K54" s="17"/>
      <c r="L54" s="60">
        <f t="shared" si="13"/>
        <v>0</v>
      </c>
      <c r="M54" s="61">
        <f t="shared" si="14"/>
        <v>0</v>
      </c>
    </row>
    <row r="55" spans="1:13" x14ac:dyDescent="0.25">
      <c r="A55" s="57" t="s">
        <v>14</v>
      </c>
      <c r="B55" s="59">
        <f t="shared" si="9"/>
        <v>0</v>
      </c>
      <c r="C55" s="59">
        <f t="shared" si="8"/>
        <v>0</v>
      </c>
      <c r="D55" s="59">
        <f t="shared" si="8"/>
        <v>0</v>
      </c>
      <c r="E55" s="59">
        <f t="shared" si="8"/>
        <v>0</v>
      </c>
      <c r="F55" s="59">
        <f t="shared" si="10"/>
        <v>0</v>
      </c>
      <c r="G55" s="59">
        <f t="shared" si="10"/>
        <v>0</v>
      </c>
      <c r="H55" s="59">
        <f t="shared" si="11"/>
        <v>0</v>
      </c>
      <c r="I55" s="59">
        <f t="shared" si="12"/>
        <v>0</v>
      </c>
      <c r="J55" s="59">
        <f t="shared" si="12"/>
        <v>0</v>
      </c>
      <c r="K55" s="17"/>
      <c r="L55" s="60">
        <f t="shared" si="13"/>
        <v>0</v>
      </c>
      <c r="M55" s="61">
        <f t="shared" si="14"/>
        <v>0</v>
      </c>
    </row>
    <row r="56" spans="1:13" x14ac:dyDescent="0.25">
      <c r="A56" s="57" t="s">
        <v>15</v>
      </c>
      <c r="B56" s="59">
        <f t="shared" si="9"/>
        <v>0</v>
      </c>
      <c r="C56" s="59">
        <f t="shared" si="8"/>
        <v>0</v>
      </c>
      <c r="D56" s="59">
        <f t="shared" si="8"/>
        <v>0</v>
      </c>
      <c r="E56" s="59">
        <f t="shared" si="8"/>
        <v>0</v>
      </c>
      <c r="F56" s="59">
        <f>IF(D56=0,0,B56/D56)</f>
        <v>0</v>
      </c>
      <c r="G56" s="59">
        <f t="shared" si="10"/>
        <v>0</v>
      </c>
      <c r="H56" s="59">
        <f t="shared" si="11"/>
        <v>0</v>
      </c>
      <c r="I56" s="59">
        <f t="shared" si="12"/>
        <v>0</v>
      </c>
      <c r="J56" s="59">
        <f t="shared" si="12"/>
        <v>0</v>
      </c>
      <c r="K56" s="17"/>
      <c r="L56" s="60">
        <f t="shared" si="13"/>
        <v>0</v>
      </c>
      <c r="M56" s="61">
        <f t="shared" si="14"/>
        <v>0</v>
      </c>
    </row>
    <row r="57" spans="1:13" x14ac:dyDescent="0.25">
      <c r="A57" s="57" t="s">
        <v>16</v>
      </c>
      <c r="B57" s="59">
        <f t="shared" si="9"/>
        <v>0</v>
      </c>
      <c r="C57" s="59">
        <f t="shared" si="8"/>
        <v>0</v>
      </c>
      <c r="D57" s="59">
        <f t="shared" si="8"/>
        <v>0</v>
      </c>
      <c r="E57" s="59">
        <f>SUMIFS(E$7:E$19,$A$7:$A$19,$A57)+SUMIFS(E$27:E$39,$A$27:$A$39,$A57)</f>
        <v>0</v>
      </c>
      <c r="F57" s="59">
        <f>IF(D57=0,0,B57/D57)</f>
        <v>0</v>
      </c>
      <c r="G57" s="59">
        <f t="shared" si="10"/>
        <v>0</v>
      </c>
      <c r="H57" s="59">
        <f t="shared" si="11"/>
        <v>0</v>
      </c>
      <c r="I57" s="59">
        <f t="shared" si="12"/>
        <v>0</v>
      </c>
      <c r="J57" s="59">
        <f t="shared" si="12"/>
        <v>0</v>
      </c>
      <c r="K57" s="17"/>
      <c r="L57" s="60">
        <f t="shared" si="13"/>
        <v>0</v>
      </c>
      <c r="M57" s="61">
        <f t="shared" si="14"/>
        <v>0</v>
      </c>
    </row>
    <row r="58" spans="1:13" x14ac:dyDescent="0.25">
      <c r="A58" s="57" t="s">
        <v>17</v>
      </c>
      <c r="B58" s="59">
        <f t="shared" si="9"/>
        <v>0</v>
      </c>
      <c r="C58" s="59">
        <f t="shared" si="8"/>
        <v>0</v>
      </c>
      <c r="D58" s="58">
        <f t="shared" si="8"/>
        <v>0</v>
      </c>
      <c r="E58" s="59">
        <f t="shared" si="8"/>
        <v>0</v>
      </c>
      <c r="F58" s="59">
        <f t="shared" si="10"/>
        <v>0</v>
      </c>
      <c r="G58" s="59">
        <f t="shared" si="10"/>
        <v>0</v>
      </c>
      <c r="H58" s="59">
        <f t="shared" si="11"/>
        <v>0</v>
      </c>
      <c r="I58" s="59">
        <f t="shared" si="12"/>
        <v>0</v>
      </c>
      <c r="J58" s="59">
        <f t="shared" si="12"/>
        <v>0</v>
      </c>
      <c r="K58" s="17"/>
      <c r="L58" s="60">
        <f t="shared" si="13"/>
        <v>0</v>
      </c>
      <c r="M58" s="61">
        <f t="shared" si="14"/>
        <v>0</v>
      </c>
    </row>
    <row r="59" spans="1:13" s="65" customFormat="1" ht="16.5" thickBot="1" x14ac:dyDescent="0.3">
      <c r="A59" s="62" t="s">
        <v>18</v>
      </c>
      <c r="B59" s="66">
        <f>SUM(B47:B58)</f>
        <v>0</v>
      </c>
      <c r="C59" s="66">
        <f>SUM(C47:C58)</f>
        <v>0</v>
      </c>
      <c r="D59" s="66">
        <f>SUM(D47:D58)</f>
        <v>0</v>
      </c>
      <c r="E59" s="66">
        <f>SUM(E47:E58)</f>
        <v>0</v>
      </c>
      <c r="F59" s="66">
        <f>IF(D59=0,0,B59/D59)</f>
        <v>0</v>
      </c>
      <c r="G59" s="66">
        <f>IF(E59=0,0,C59/E59)</f>
        <v>0</v>
      </c>
      <c r="H59" s="66">
        <f>IF(D59+E59=0,0,(B59+C59)/(D59+E59))</f>
        <v>0</v>
      </c>
      <c r="I59" s="66">
        <f>SUM(I47:I58)</f>
        <v>0</v>
      </c>
      <c r="J59" s="66">
        <f>SUM(J47:J58)</f>
        <v>0</v>
      </c>
      <c r="K59" s="73"/>
      <c r="L59" s="67">
        <f>IF(I59=0,0,(B59-I59)/I59)</f>
        <v>0</v>
      </c>
      <c r="M59" s="68">
        <f>IF(K59=0,0,(H59-K59)/K59)</f>
        <v>0</v>
      </c>
    </row>
    <row r="62" spans="1:13" x14ac:dyDescent="0.25">
      <c r="I62" s="69"/>
    </row>
    <row r="64" spans="1:13" x14ac:dyDescent="0.25">
      <c r="I64" s="69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4.83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1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</vt:lpstr>
      <vt:lpstr>ÅRSTOT</vt:lpstr>
      <vt:lpstr>BETONG</vt:lpstr>
      <vt:lpstr>TØMRERE</vt:lpstr>
      <vt:lpstr>MALERE</vt:lpstr>
      <vt:lpstr>RØRLEGGERE</vt:lpstr>
      <vt:lpstr>TAKTEKKERE</vt:lpstr>
      <vt:lpstr>MURERE</vt:lpstr>
      <vt:lpstr>BLIKK OG VENTILASJON</vt:lpstr>
      <vt:lpstr>ISOLATØR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Fellesforbundet</dc:creator>
  <cp:lastModifiedBy>Jan Ørnevik</cp:lastModifiedBy>
  <cp:lastPrinted>2020-02-06T13:57:26Z</cp:lastPrinted>
  <dcterms:created xsi:type="dcterms:W3CDTF">1999-08-02T20:22:00Z</dcterms:created>
  <dcterms:modified xsi:type="dcterms:W3CDTF">2020-03-03T11:06:10Z</dcterms:modified>
</cp:coreProperties>
</file>