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ient\U$\Documents\målekontor\"/>
    </mc:Choice>
  </mc:AlternateContent>
  <xr:revisionPtr revIDLastSave="0" documentId="8_{9BCC4CA9-F145-4461-965C-6F3EBFFAC6E4}" xr6:coauthVersionLast="45" xr6:coauthVersionMax="45" xr10:uidLastSave="{00000000-0000-0000-0000-000000000000}"/>
  <bookViews>
    <workbookView xWindow="-120" yWindow="-120" windowWidth="19440" windowHeight="10440" tabRatio="876" activeTab="1" xr2:uid="{00000000-000D-0000-FFFF-FFFF00000000}"/>
  </bookViews>
  <sheets>
    <sheet name="FORS" sheetId="1" r:id="rId1"/>
    <sheet name="ÅRSTOT" sheetId="2" r:id="rId2"/>
    <sheet name="BETONG" sheetId="3" r:id="rId3"/>
    <sheet name="TØMRERE" sheetId="4" r:id="rId4"/>
    <sheet name="MALERE" sheetId="5" r:id="rId5"/>
    <sheet name="RØRLEGGERE" sheetId="6" r:id="rId6"/>
    <sheet name="TAKTEKKERE" sheetId="8" r:id="rId7"/>
    <sheet name="MURERE" sheetId="10" r:id="rId8"/>
    <sheet name="BLIKK OG VENTILASJON" sheetId="7" r:id="rId9"/>
    <sheet name="ISOLATØR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8" l="1"/>
  <c r="L8" i="8"/>
  <c r="G18" i="6"/>
  <c r="F18" i="6"/>
  <c r="H18" i="6"/>
  <c r="M18" i="6" s="1"/>
  <c r="L18" i="6"/>
  <c r="B19" i="6"/>
  <c r="C19" i="6"/>
  <c r="D19" i="6"/>
  <c r="E19" i="6"/>
  <c r="I19" i="6"/>
  <c r="J19" i="6"/>
  <c r="A22" i="6"/>
  <c r="F24" i="6"/>
  <c r="I24" i="6"/>
  <c r="F27" i="6"/>
  <c r="G27" i="6"/>
  <c r="H27" i="6"/>
  <c r="L27" i="6"/>
  <c r="M27" i="6"/>
  <c r="F28" i="6"/>
  <c r="G28" i="6"/>
  <c r="H28" i="6"/>
  <c r="L28" i="6"/>
  <c r="M28" i="6"/>
  <c r="F29" i="6"/>
  <c r="G29" i="6"/>
  <c r="H29" i="6"/>
  <c r="L29" i="6"/>
  <c r="M29" i="6"/>
  <c r="H28" i="5"/>
  <c r="H27" i="5"/>
  <c r="G15" i="5"/>
  <c r="H11" i="5"/>
  <c r="F11" i="5"/>
  <c r="H8" i="5"/>
  <c r="F8" i="5"/>
  <c r="L8" i="5"/>
  <c r="L8" i="3"/>
  <c r="H8" i="3"/>
  <c r="M8" i="3" s="1"/>
  <c r="G8" i="3"/>
  <c r="F8" i="3"/>
  <c r="J8" i="2"/>
  <c r="I8" i="2"/>
  <c r="E8" i="2"/>
  <c r="G8" i="2" s="1"/>
  <c r="D8" i="2"/>
  <c r="C8" i="2"/>
  <c r="J7" i="2"/>
  <c r="I7" i="2"/>
  <c r="E7" i="2"/>
  <c r="D7" i="2"/>
  <c r="C7" i="2"/>
  <c r="B8" i="2"/>
  <c r="B7" i="2"/>
  <c r="F19" i="6" l="1"/>
  <c r="L19" i="6"/>
  <c r="H8" i="2"/>
  <c r="M8" i="2" s="1"/>
  <c r="H7" i="2"/>
  <c r="M7" i="2" s="1"/>
  <c r="G19" i="6"/>
  <c r="G7" i="2"/>
  <c r="F7" i="2"/>
  <c r="F8" i="2"/>
  <c r="H19" i="6"/>
  <c r="M19" i="6" s="1"/>
  <c r="L7" i="2"/>
  <c r="L8" i="2"/>
  <c r="J40" i="2" l="1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L31" i="2" s="1"/>
  <c r="J30" i="2"/>
  <c r="I30" i="2"/>
  <c r="L30" i="2" s="1"/>
  <c r="J29" i="2"/>
  <c r="I29" i="2"/>
  <c r="J28" i="2"/>
  <c r="I28" i="2"/>
  <c r="E40" i="2"/>
  <c r="D40" i="2"/>
  <c r="C40" i="2"/>
  <c r="B40" i="2"/>
  <c r="E39" i="2"/>
  <c r="D39" i="2"/>
  <c r="C39" i="2"/>
  <c r="B39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B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E50" i="2" s="1"/>
  <c r="D29" i="2"/>
  <c r="C29" i="2"/>
  <c r="B29" i="2"/>
  <c r="E28" i="2"/>
  <c r="E49" i="2" s="1"/>
  <c r="D28" i="2"/>
  <c r="C28" i="2"/>
  <c r="B19" i="2"/>
  <c r="B18" i="2"/>
  <c r="B17" i="2"/>
  <c r="B16" i="2"/>
  <c r="B15" i="2"/>
  <c r="B14" i="2"/>
  <c r="B13" i="2"/>
  <c r="B12" i="2"/>
  <c r="B11" i="2"/>
  <c r="B10" i="2"/>
  <c r="B9" i="2"/>
  <c r="B28" i="2"/>
  <c r="L7" i="4"/>
  <c r="M10" i="2"/>
  <c r="M9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L10" i="2" s="1"/>
  <c r="J9" i="2"/>
  <c r="I9" i="2"/>
  <c r="L9" i="2" s="1"/>
  <c r="E19" i="2"/>
  <c r="E61" i="2" s="1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G9" i="2" s="1"/>
  <c r="D9" i="2"/>
  <c r="F9" i="2" s="1"/>
  <c r="C9" i="2"/>
  <c r="A42" i="11"/>
  <c r="A22" i="11"/>
  <c r="A2" i="11"/>
  <c r="M59" i="11"/>
  <c r="M58" i="11"/>
  <c r="J58" i="11"/>
  <c r="I58" i="11"/>
  <c r="L58" i="11" s="1"/>
  <c r="F58" i="11"/>
  <c r="E58" i="11"/>
  <c r="G58" i="11" s="1"/>
  <c r="D58" i="11"/>
  <c r="C58" i="11"/>
  <c r="B58" i="11"/>
  <c r="M57" i="11"/>
  <c r="J57" i="11"/>
  <c r="I57" i="11"/>
  <c r="L57" i="11" s="1"/>
  <c r="E57" i="11"/>
  <c r="G57" i="11" s="1"/>
  <c r="D57" i="11"/>
  <c r="C57" i="11"/>
  <c r="B57" i="11"/>
  <c r="M56" i="11"/>
  <c r="J56" i="11"/>
  <c r="I56" i="11"/>
  <c r="L56" i="11" s="1"/>
  <c r="E56" i="11"/>
  <c r="G56" i="11" s="1"/>
  <c r="D56" i="11"/>
  <c r="F56" i="11" s="1"/>
  <c r="C56" i="11"/>
  <c r="B56" i="11"/>
  <c r="M55" i="11"/>
  <c r="J55" i="11"/>
  <c r="I55" i="11"/>
  <c r="L55" i="11" s="1"/>
  <c r="F55" i="11"/>
  <c r="E55" i="11"/>
  <c r="G55" i="11" s="1"/>
  <c r="D55" i="11"/>
  <c r="C55" i="11"/>
  <c r="B55" i="11"/>
  <c r="M54" i="11"/>
  <c r="J54" i="11"/>
  <c r="I54" i="11"/>
  <c r="L54" i="11" s="1"/>
  <c r="F54" i="11"/>
  <c r="E54" i="11"/>
  <c r="H54" i="11" s="1"/>
  <c r="D54" i="11"/>
  <c r="C54" i="11"/>
  <c r="B54" i="11"/>
  <c r="M53" i="11"/>
  <c r="J53" i="11"/>
  <c r="I53" i="11"/>
  <c r="L53" i="11" s="1"/>
  <c r="E53" i="11"/>
  <c r="G53" i="11" s="1"/>
  <c r="D53" i="11"/>
  <c r="F53" i="11" s="1"/>
  <c r="C53" i="11"/>
  <c r="B53" i="11"/>
  <c r="M52" i="11"/>
  <c r="J52" i="11"/>
  <c r="I52" i="11"/>
  <c r="L52" i="11" s="1"/>
  <c r="E52" i="11"/>
  <c r="G52" i="11" s="1"/>
  <c r="D52" i="11"/>
  <c r="C52" i="11"/>
  <c r="B52" i="11"/>
  <c r="M51" i="11"/>
  <c r="J51" i="11"/>
  <c r="I51" i="11"/>
  <c r="L51" i="11" s="1"/>
  <c r="E51" i="11"/>
  <c r="G51" i="11" s="1"/>
  <c r="D51" i="11"/>
  <c r="C51" i="11"/>
  <c r="B51" i="11"/>
  <c r="M50" i="11"/>
  <c r="J50" i="11"/>
  <c r="I50" i="11"/>
  <c r="L50" i="11" s="1"/>
  <c r="E50" i="11"/>
  <c r="G50" i="11" s="1"/>
  <c r="D50" i="11"/>
  <c r="C50" i="11"/>
  <c r="B50" i="11"/>
  <c r="M49" i="11"/>
  <c r="J49" i="11"/>
  <c r="I49" i="11"/>
  <c r="L49" i="11" s="1"/>
  <c r="E49" i="11"/>
  <c r="G49" i="11" s="1"/>
  <c r="D49" i="11"/>
  <c r="H49" i="11" s="1"/>
  <c r="C49" i="11"/>
  <c r="B49" i="11"/>
  <c r="M48" i="11"/>
  <c r="J48" i="11"/>
  <c r="I48" i="11"/>
  <c r="L48" i="11" s="1"/>
  <c r="E48" i="11"/>
  <c r="D48" i="11"/>
  <c r="F48" i="11" s="1"/>
  <c r="C48" i="11"/>
  <c r="B48" i="11"/>
  <c r="M47" i="11"/>
  <c r="L47" i="11"/>
  <c r="J47" i="11"/>
  <c r="I47" i="11"/>
  <c r="E47" i="11"/>
  <c r="G47" i="11" s="1"/>
  <c r="D47" i="11"/>
  <c r="F47" i="11" s="1"/>
  <c r="C47" i="11"/>
  <c r="B47" i="11"/>
  <c r="I44" i="11"/>
  <c r="F44" i="11"/>
  <c r="M39" i="11"/>
  <c r="J39" i="11"/>
  <c r="I39" i="11"/>
  <c r="L39" i="11" s="1"/>
  <c r="E39" i="11"/>
  <c r="G39" i="11" s="1"/>
  <c r="D39" i="11"/>
  <c r="F39" i="11" s="1"/>
  <c r="C39" i="11"/>
  <c r="B39" i="11"/>
  <c r="M38" i="11"/>
  <c r="L38" i="11"/>
  <c r="H38" i="11"/>
  <c r="G38" i="11"/>
  <c r="F38" i="11"/>
  <c r="M37" i="11"/>
  <c r="L37" i="11"/>
  <c r="H37" i="11"/>
  <c r="G37" i="11"/>
  <c r="F37" i="11"/>
  <c r="M36" i="11"/>
  <c r="L36" i="11"/>
  <c r="H36" i="11"/>
  <c r="G36" i="11"/>
  <c r="F36" i="11"/>
  <c r="M35" i="11"/>
  <c r="L35" i="11"/>
  <c r="H35" i="11"/>
  <c r="G35" i="11"/>
  <c r="F35" i="11"/>
  <c r="M34" i="11"/>
  <c r="L34" i="11"/>
  <c r="H34" i="11"/>
  <c r="G34" i="11"/>
  <c r="F34" i="11"/>
  <c r="M33" i="11"/>
  <c r="L33" i="11"/>
  <c r="H33" i="11"/>
  <c r="G33" i="11"/>
  <c r="F33" i="11"/>
  <c r="M32" i="11"/>
  <c r="L32" i="11"/>
  <c r="H32" i="11"/>
  <c r="G32" i="11"/>
  <c r="F32" i="11"/>
  <c r="M31" i="11"/>
  <c r="L31" i="11"/>
  <c r="H31" i="11"/>
  <c r="G31" i="11"/>
  <c r="F31" i="11"/>
  <c r="M30" i="11"/>
  <c r="L30" i="11"/>
  <c r="H30" i="11"/>
  <c r="G30" i="11"/>
  <c r="F30" i="11"/>
  <c r="M29" i="11"/>
  <c r="L29" i="11"/>
  <c r="H29" i="11"/>
  <c r="G29" i="11"/>
  <c r="F29" i="11"/>
  <c r="M28" i="11"/>
  <c r="L28" i="11"/>
  <c r="H28" i="11"/>
  <c r="G28" i="11"/>
  <c r="F28" i="11"/>
  <c r="M27" i="11"/>
  <c r="L27" i="11"/>
  <c r="H27" i="11"/>
  <c r="G27" i="11"/>
  <c r="F27" i="11"/>
  <c r="I24" i="11"/>
  <c r="F24" i="11"/>
  <c r="M19" i="11"/>
  <c r="J19" i="11"/>
  <c r="I19" i="11"/>
  <c r="L19" i="11" s="1"/>
  <c r="F19" i="11"/>
  <c r="E19" i="11"/>
  <c r="G19" i="11" s="1"/>
  <c r="D19" i="11"/>
  <c r="C19" i="11"/>
  <c r="B19" i="11"/>
  <c r="M18" i="11"/>
  <c r="L18" i="11"/>
  <c r="H18" i="11"/>
  <c r="G18" i="11"/>
  <c r="F18" i="11"/>
  <c r="M17" i="11"/>
  <c r="L17" i="11"/>
  <c r="H17" i="11"/>
  <c r="G17" i="11"/>
  <c r="F17" i="11"/>
  <c r="M16" i="11"/>
  <c r="L16" i="11"/>
  <c r="H16" i="11"/>
  <c r="G16" i="11"/>
  <c r="F16" i="11"/>
  <c r="M15" i="11"/>
  <c r="L15" i="11"/>
  <c r="H15" i="11"/>
  <c r="G15" i="11"/>
  <c r="F15" i="11"/>
  <c r="M14" i="11"/>
  <c r="L14" i="11"/>
  <c r="H14" i="11"/>
  <c r="G14" i="11"/>
  <c r="F14" i="11"/>
  <c r="M13" i="11"/>
  <c r="L13" i="11"/>
  <c r="H13" i="11"/>
  <c r="G13" i="11"/>
  <c r="F13" i="11"/>
  <c r="M12" i="11"/>
  <c r="L12" i="11"/>
  <c r="H12" i="11"/>
  <c r="G12" i="11"/>
  <c r="F12" i="11"/>
  <c r="M11" i="11"/>
  <c r="L11" i="11"/>
  <c r="H11" i="11"/>
  <c r="G11" i="11"/>
  <c r="F11" i="11"/>
  <c r="M10" i="11"/>
  <c r="L10" i="11"/>
  <c r="H10" i="11"/>
  <c r="G10" i="11"/>
  <c r="F10" i="11"/>
  <c r="M9" i="11"/>
  <c r="L9" i="11"/>
  <c r="H9" i="11"/>
  <c r="G9" i="11"/>
  <c r="F9" i="11"/>
  <c r="M8" i="11"/>
  <c r="L8" i="11"/>
  <c r="H8" i="11"/>
  <c r="G8" i="11"/>
  <c r="F8" i="11"/>
  <c r="M7" i="11"/>
  <c r="L7" i="11"/>
  <c r="H7" i="11"/>
  <c r="G7" i="11"/>
  <c r="F7" i="11"/>
  <c r="I4" i="11"/>
  <c r="F4" i="11"/>
  <c r="A42" i="7"/>
  <c r="A22" i="7"/>
  <c r="A2" i="7"/>
  <c r="J58" i="7"/>
  <c r="I58" i="7"/>
  <c r="E58" i="7"/>
  <c r="G58" i="7" s="1"/>
  <c r="D58" i="7"/>
  <c r="C58" i="7"/>
  <c r="B58" i="7"/>
  <c r="J57" i="7"/>
  <c r="I57" i="7"/>
  <c r="E57" i="7"/>
  <c r="G57" i="7" s="1"/>
  <c r="D57" i="7"/>
  <c r="C57" i="7"/>
  <c r="B57" i="7"/>
  <c r="J56" i="7"/>
  <c r="I56" i="7"/>
  <c r="L56" i="7" s="1"/>
  <c r="E56" i="7"/>
  <c r="G56" i="7" s="1"/>
  <c r="D56" i="7"/>
  <c r="C56" i="7"/>
  <c r="B56" i="7"/>
  <c r="J55" i="7"/>
  <c r="I55" i="7"/>
  <c r="E55" i="7"/>
  <c r="G55" i="7" s="1"/>
  <c r="D55" i="7"/>
  <c r="C55" i="7"/>
  <c r="B55" i="7"/>
  <c r="J54" i="7"/>
  <c r="I54" i="7"/>
  <c r="E54" i="7"/>
  <c r="G54" i="7" s="1"/>
  <c r="D54" i="7"/>
  <c r="C54" i="7"/>
  <c r="B54" i="7"/>
  <c r="M53" i="7"/>
  <c r="J53" i="7"/>
  <c r="I53" i="7"/>
  <c r="L53" i="7" s="1"/>
  <c r="E53" i="7"/>
  <c r="G53" i="7" s="1"/>
  <c r="D53" i="7"/>
  <c r="F53" i="7" s="1"/>
  <c r="C53" i="7"/>
  <c r="B53" i="7"/>
  <c r="J52" i="7"/>
  <c r="I52" i="7"/>
  <c r="E52" i="7"/>
  <c r="G52" i="7" s="1"/>
  <c r="D52" i="7"/>
  <c r="F52" i="7" s="1"/>
  <c r="C52" i="7"/>
  <c r="B52" i="7"/>
  <c r="J51" i="7"/>
  <c r="I51" i="7"/>
  <c r="L51" i="7" s="1"/>
  <c r="E51" i="7"/>
  <c r="G51" i="7" s="1"/>
  <c r="D51" i="7"/>
  <c r="C51" i="7"/>
  <c r="B51" i="7"/>
  <c r="J50" i="7"/>
  <c r="I50" i="7"/>
  <c r="E50" i="7"/>
  <c r="G50" i="7" s="1"/>
  <c r="D50" i="7"/>
  <c r="F50" i="7" s="1"/>
  <c r="C50" i="7"/>
  <c r="B50" i="7"/>
  <c r="M49" i="7"/>
  <c r="J49" i="7"/>
  <c r="I49" i="7"/>
  <c r="L49" i="7" s="1"/>
  <c r="E49" i="7"/>
  <c r="G49" i="7" s="1"/>
  <c r="D49" i="7"/>
  <c r="C49" i="7"/>
  <c r="B49" i="7"/>
  <c r="J48" i="7"/>
  <c r="I48" i="7"/>
  <c r="L48" i="7" s="1"/>
  <c r="E48" i="7"/>
  <c r="G48" i="7" s="1"/>
  <c r="D48" i="7"/>
  <c r="C48" i="7"/>
  <c r="B48" i="7"/>
  <c r="J47" i="7"/>
  <c r="I47" i="7"/>
  <c r="E47" i="7"/>
  <c r="G47" i="7" s="1"/>
  <c r="D47" i="7"/>
  <c r="C47" i="7"/>
  <c r="B47" i="7"/>
  <c r="I44" i="7"/>
  <c r="F44" i="7"/>
  <c r="J39" i="7"/>
  <c r="I39" i="7"/>
  <c r="L39" i="7" s="1"/>
  <c r="E39" i="7"/>
  <c r="D39" i="7"/>
  <c r="F39" i="7" s="1"/>
  <c r="C39" i="7"/>
  <c r="B39" i="7"/>
  <c r="L38" i="7"/>
  <c r="H38" i="7"/>
  <c r="M38" i="7" s="1"/>
  <c r="G38" i="7"/>
  <c r="F38" i="7"/>
  <c r="L37" i="7"/>
  <c r="H37" i="7"/>
  <c r="M37" i="7" s="1"/>
  <c r="G37" i="7"/>
  <c r="F37" i="7"/>
  <c r="M36" i="7"/>
  <c r="L36" i="7"/>
  <c r="H36" i="7"/>
  <c r="G36" i="7"/>
  <c r="F36" i="7"/>
  <c r="M35" i="7"/>
  <c r="L35" i="7"/>
  <c r="H35" i="7"/>
  <c r="G35" i="7"/>
  <c r="F35" i="7"/>
  <c r="M34" i="7"/>
  <c r="L34" i="7"/>
  <c r="H34" i="7"/>
  <c r="G34" i="7"/>
  <c r="F34" i="7"/>
  <c r="M33" i="7"/>
  <c r="L33" i="7"/>
  <c r="H33" i="7"/>
  <c r="G33" i="7"/>
  <c r="F33" i="7"/>
  <c r="L32" i="7"/>
  <c r="H32" i="7"/>
  <c r="M32" i="7" s="1"/>
  <c r="G32" i="7"/>
  <c r="F32" i="7"/>
  <c r="M31" i="7"/>
  <c r="L31" i="7"/>
  <c r="H31" i="7"/>
  <c r="G31" i="7"/>
  <c r="F31" i="7"/>
  <c r="L30" i="7"/>
  <c r="H30" i="7"/>
  <c r="M30" i="7" s="1"/>
  <c r="G30" i="7"/>
  <c r="F30" i="7"/>
  <c r="M29" i="7"/>
  <c r="L29" i="7"/>
  <c r="H29" i="7"/>
  <c r="G29" i="7"/>
  <c r="F29" i="7"/>
  <c r="M28" i="7"/>
  <c r="L28" i="7"/>
  <c r="H28" i="7"/>
  <c r="G28" i="7"/>
  <c r="F28" i="7"/>
  <c r="M27" i="7"/>
  <c r="L27" i="7"/>
  <c r="H27" i="7"/>
  <c r="G27" i="7"/>
  <c r="F27" i="7"/>
  <c r="I24" i="7"/>
  <c r="F24" i="7"/>
  <c r="J19" i="7"/>
  <c r="I19" i="7"/>
  <c r="G19" i="7"/>
  <c r="E19" i="7"/>
  <c r="D19" i="7"/>
  <c r="F19" i="7" s="1"/>
  <c r="C19" i="7"/>
  <c r="B19" i="7"/>
  <c r="M18" i="7"/>
  <c r="L18" i="7"/>
  <c r="H18" i="7"/>
  <c r="G18" i="7"/>
  <c r="F18" i="7"/>
  <c r="L17" i="7"/>
  <c r="H17" i="7"/>
  <c r="M17" i="7" s="1"/>
  <c r="G17" i="7"/>
  <c r="F17" i="7"/>
  <c r="M16" i="7"/>
  <c r="L16" i="7"/>
  <c r="H16" i="7"/>
  <c r="G16" i="7"/>
  <c r="F16" i="7"/>
  <c r="L15" i="7"/>
  <c r="H15" i="7"/>
  <c r="M15" i="7" s="1"/>
  <c r="G15" i="7"/>
  <c r="F15" i="7"/>
  <c r="L14" i="7"/>
  <c r="H14" i="7"/>
  <c r="M14" i="7" s="1"/>
  <c r="G14" i="7"/>
  <c r="F14" i="7"/>
  <c r="M13" i="7"/>
  <c r="L13" i="7"/>
  <c r="H13" i="7"/>
  <c r="G13" i="7"/>
  <c r="F13" i="7"/>
  <c r="L12" i="7"/>
  <c r="H12" i="7"/>
  <c r="M12" i="7" s="1"/>
  <c r="G12" i="7"/>
  <c r="F12" i="7"/>
  <c r="L11" i="7"/>
  <c r="H11" i="7"/>
  <c r="M11" i="7" s="1"/>
  <c r="G11" i="7"/>
  <c r="F11" i="7"/>
  <c r="M10" i="7"/>
  <c r="L10" i="7"/>
  <c r="H10" i="7"/>
  <c r="G10" i="7"/>
  <c r="F10" i="7"/>
  <c r="M9" i="7"/>
  <c r="L9" i="7"/>
  <c r="H9" i="7"/>
  <c r="G9" i="7"/>
  <c r="F9" i="7"/>
  <c r="L8" i="7"/>
  <c r="H8" i="7"/>
  <c r="M8" i="7" s="1"/>
  <c r="G8" i="7"/>
  <c r="F8" i="7"/>
  <c r="L7" i="7"/>
  <c r="H7" i="7"/>
  <c r="M7" i="7" s="1"/>
  <c r="G7" i="7"/>
  <c r="F7" i="7"/>
  <c r="I4" i="7"/>
  <c r="F4" i="7"/>
  <c r="A42" i="10"/>
  <c r="A22" i="10"/>
  <c r="A2" i="10"/>
  <c r="J58" i="10"/>
  <c r="I58" i="10"/>
  <c r="E58" i="10"/>
  <c r="D58" i="10"/>
  <c r="C58" i="10"/>
  <c r="B58" i="10"/>
  <c r="J57" i="10"/>
  <c r="I57" i="10"/>
  <c r="E57" i="10"/>
  <c r="G57" i="10" s="1"/>
  <c r="D57" i="10"/>
  <c r="C57" i="10"/>
  <c r="B57" i="10"/>
  <c r="J56" i="10"/>
  <c r="I56" i="10"/>
  <c r="L56" i="10" s="1"/>
  <c r="E56" i="10"/>
  <c r="G56" i="10" s="1"/>
  <c r="D56" i="10"/>
  <c r="C56" i="10"/>
  <c r="B56" i="10"/>
  <c r="J55" i="10"/>
  <c r="I55" i="10"/>
  <c r="E55" i="10"/>
  <c r="D55" i="10"/>
  <c r="C55" i="10"/>
  <c r="B55" i="10"/>
  <c r="J54" i="10"/>
  <c r="I54" i="10"/>
  <c r="E54" i="10"/>
  <c r="G54" i="10" s="1"/>
  <c r="D54" i="10"/>
  <c r="C54" i="10"/>
  <c r="B54" i="10"/>
  <c r="J53" i="10"/>
  <c r="I53" i="10"/>
  <c r="E53" i="10"/>
  <c r="G53" i="10" s="1"/>
  <c r="D53" i="10"/>
  <c r="C53" i="10"/>
  <c r="B53" i="10"/>
  <c r="J52" i="10"/>
  <c r="I52" i="10"/>
  <c r="E52" i="10"/>
  <c r="G52" i="10" s="1"/>
  <c r="D52" i="10"/>
  <c r="C52" i="10"/>
  <c r="B52" i="10"/>
  <c r="J51" i="10"/>
  <c r="I51" i="10"/>
  <c r="L51" i="10" s="1"/>
  <c r="E51" i="10"/>
  <c r="D51" i="10"/>
  <c r="C51" i="10"/>
  <c r="B51" i="10"/>
  <c r="J50" i="10"/>
  <c r="I50" i="10"/>
  <c r="E50" i="10"/>
  <c r="G50" i="10" s="1"/>
  <c r="D50" i="10"/>
  <c r="F50" i="10" s="1"/>
  <c r="C50" i="10"/>
  <c r="B50" i="10"/>
  <c r="M49" i="10"/>
  <c r="J49" i="10"/>
  <c r="I49" i="10"/>
  <c r="L49" i="10" s="1"/>
  <c r="E49" i="10"/>
  <c r="G49" i="10" s="1"/>
  <c r="D49" i="10"/>
  <c r="C49" i="10"/>
  <c r="B49" i="10"/>
  <c r="J48" i="10"/>
  <c r="I48" i="10"/>
  <c r="E48" i="10"/>
  <c r="D48" i="10"/>
  <c r="C48" i="10"/>
  <c r="B48" i="10"/>
  <c r="J47" i="10"/>
  <c r="I47" i="10"/>
  <c r="E47" i="10"/>
  <c r="D47" i="10"/>
  <c r="C47" i="10"/>
  <c r="B47" i="10"/>
  <c r="I44" i="10"/>
  <c r="F44" i="10"/>
  <c r="J39" i="10"/>
  <c r="I39" i="10"/>
  <c r="E39" i="10"/>
  <c r="D39" i="10"/>
  <c r="C39" i="10"/>
  <c r="B39" i="10"/>
  <c r="L38" i="10"/>
  <c r="H38" i="10"/>
  <c r="M38" i="10" s="1"/>
  <c r="G38" i="10"/>
  <c r="F38" i="10"/>
  <c r="L37" i="10"/>
  <c r="H37" i="10"/>
  <c r="M37" i="10" s="1"/>
  <c r="G37" i="10"/>
  <c r="F37" i="10"/>
  <c r="M36" i="10"/>
  <c r="L36" i="10"/>
  <c r="H36" i="10"/>
  <c r="G36" i="10"/>
  <c r="F36" i="10"/>
  <c r="L35" i="10"/>
  <c r="H35" i="10"/>
  <c r="M35" i="10" s="1"/>
  <c r="G35" i="10"/>
  <c r="F35" i="10"/>
  <c r="L34" i="10"/>
  <c r="H34" i="10"/>
  <c r="M34" i="10" s="1"/>
  <c r="G34" i="10"/>
  <c r="F34" i="10"/>
  <c r="L33" i="10"/>
  <c r="H33" i="10"/>
  <c r="M33" i="10" s="1"/>
  <c r="G33" i="10"/>
  <c r="F33" i="10"/>
  <c r="M32" i="10"/>
  <c r="L32" i="10"/>
  <c r="H32" i="10"/>
  <c r="G32" i="10"/>
  <c r="F32" i="10"/>
  <c r="M31" i="10"/>
  <c r="L31" i="10"/>
  <c r="H31" i="10"/>
  <c r="G31" i="10"/>
  <c r="F31" i="10"/>
  <c r="L30" i="10"/>
  <c r="H30" i="10"/>
  <c r="M30" i="10" s="1"/>
  <c r="G30" i="10"/>
  <c r="F30" i="10"/>
  <c r="M29" i="10"/>
  <c r="L29" i="10"/>
  <c r="H29" i="10"/>
  <c r="G29" i="10"/>
  <c r="F29" i="10"/>
  <c r="M28" i="10"/>
  <c r="L28" i="10"/>
  <c r="H28" i="10"/>
  <c r="G28" i="10"/>
  <c r="F28" i="10"/>
  <c r="L27" i="10"/>
  <c r="H27" i="10"/>
  <c r="M27" i="10" s="1"/>
  <c r="G27" i="10"/>
  <c r="F27" i="10"/>
  <c r="I24" i="10"/>
  <c r="F24" i="10"/>
  <c r="J19" i="10"/>
  <c r="I19" i="10"/>
  <c r="E19" i="10"/>
  <c r="D19" i="10"/>
  <c r="C19" i="10"/>
  <c r="B19" i="10"/>
  <c r="L18" i="10"/>
  <c r="H18" i="10"/>
  <c r="M18" i="10" s="1"/>
  <c r="G18" i="10"/>
  <c r="F18" i="10"/>
  <c r="L17" i="10"/>
  <c r="H17" i="10"/>
  <c r="M17" i="10" s="1"/>
  <c r="G17" i="10"/>
  <c r="F17" i="10"/>
  <c r="M16" i="10"/>
  <c r="L16" i="10"/>
  <c r="H16" i="10"/>
  <c r="G16" i="10"/>
  <c r="F16" i="10"/>
  <c r="L15" i="10"/>
  <c r="H15" i="10"/>
  <c r="M15" i="10" s="1"/>
  <c r="G15" i="10"/>
  <c r="F15" i="10"/>
  <c r="L14" i="10"/>
  <c r="H14" i="10"/>
  <c r="M14" i="10" s="1"/>
  <c r="G14" i="10"/>
  <c r="F14" i="10"/>
  <c r="L13" i="10"/>
  <c r="H13" i="10"/>
  <c r="M13" i="10" s="1"/>
  <c r="G13" i="10"/>
  <c r="F13" i="10"/>
  <c r="L12" i="10"/>
  <c r="H12" i="10"/>
  <c r="M12" i="10" s="1"/>
  <c r="G12" i="10"/>
  <c r="F12" i="10"/>
  <c r="L11" i="10"/>
  <c r="H11" i="10"/>
  <c r="M11" i="10" s="1"/>
  <c r="G11" i="10"/>
  <c r="F11" i="10"/>
  <c r="M10" i="10"/>
  <c r="L10" i="10"/>
  <c r="H10" i="10"/>
  <c r="G10" i="10"/>
  <c r="F10" i="10"/>
  <c r="M9" i="10"/>
  <c r="L9" i="10"/>
  <c r="H9" i="10"/>
  <c r="G9" i="10"/>
  <c r="F9" i="10"/>
  <c r="L8" i="10"/>
  <c r="H8" i="10"/>
  <c r="M8" i="10" s="1"/>
  <c r="G8" i="10"/>
  <c r="F8" i="10"/>
  <c r="L7" i="10"/>
  <c r="H7" i="10"/>
  <c r="M7" i="10" s="1"/>
  <c r="G7" i="10"/>
  <c r="F7" i="10"/>
  <c r="I4" i="10"/>
  <c r="F4" i="10"/>
  <c r="A42" i="8"/>
  <c r="A22" i="8"/>
  <c r="A2" i="8"/>
  <c r="J58" i="8"/>
  <c r="I58" i="8"/>
  <c r="E58" i="8"/>
  <c r="D58" i="8"/>
  <c r="C58" i="8"/>
  <c r="B58" i="8"/>
  <c r="J57" i="8"/>
  <c r="I57" i="8"/>
  <c r="E57" i="8"/>
  <c r="G57" i="8" s="1"/>
  <c r="D57" i="8"/>
  <c r="C57" i="8"/>
  <c r="B57" i="8"/>
  <c r="J56" i="8"/>
  <c r="I56" i="8"/>
  <c r="L56" i="8" s="1"/>
  <c r="E56" i="8"/>
  <c r="G56" i="8" s="1"/>
  <c r="D56" i="8"/>
  <c r="C56" i="8"/>
  <c r="B56" i="8"/>
  <c r="J55" i="8"/>
  <c r="I55" i="8"/>
  <c r="E55" i="8"/>
  <c r="D55" i="8"/>
  <c r="C55" i="8"/>
  <c r="B55" i="8"/>
  <c r="J54" i="8"/>
  <c r="I54" i="8"/>
  <c r="E54" i="8"/>
  <c r="G54" i="8" s="1"/>
  <c r="D54" i="8"/>
  <c r="C54" i="8"/>
  <c r="B54" i="8"/>
  <c r="J53" i="8"/>
  <c r="I53" i="8"/>
  <c r="E53" i="8"/>
  <c r="D53" i="8"/>
  <c r="C53" i="8"/>
  <c r="B53" i="8"/>
  <c r="J52" i="8"/>
  <c r="I52" i="8"/>
  <c r="E52" i="8"/>
  <c r="G52" i="8" s="1"/>
  <c r="D52" i="8"/>
  <c r="C52" i="8"/>
  <c r="B52" i="8"/>
  <c r="J51" i="8"/>
  <c r="I51" i="8"/>
  <c r="E51" i="8"/>
  <c r="D51" i="8"/>
  <c r="C51" i="8"/>
  <c r="B51" i="8"/>
  <c r="J50" i="8"/>
  <c r="I50" i="8"/>
  <c r="L50" i="8" s="1"/>
  <c r="E50" i="8"/>
  <c r="G50" i="8" s="1"/>
  <c r="D50" i="8"/>
  <c r="F50" i="8" s="1"/>
  <c r="C50" i="8"/>
  <c r="B50" i="8"/>
  <c r="M49" i="8"/>
  <c r="J49" i="8"/>
  <c r="I49" i="8"/>
  <c r="L49" i="8" s="1"/>
  <c r="E49" i="8"/>
  <c r="G49" i="8" s="1"/>
  <c r="D49" i="8"/>
  <c r="C49" i="8"/>
  <c r="B49" i="8"/>
  <c r="J48" i="8"/>
  <c r="I48" i="8"/>
  <c r="E48" i="8"/>
  <c r="D48" i="8"/>
  <c r="C48" i="8"/>
  <c r="B48" i="8"/>
  <c r="J47" i="8"/>
  <c r="I47" i="8"/>
  <c r="E47" i="8"/>
  <c r="D47" i="8"/>
  <c r="C47" i="8"/>
  <c r="B47" i="8"/>
  <c r="I44" i="8"/>
  <c r="F44" i="8"/>
  <c r="J39" i="8"/>
  <c r="I39" i="8"/>
  <c r="E39" i="8"/>
  <c r="G39" i="8" s="1"/>
  <c r="D39" i="8"/>
  <c r="C39" i="8"/>
  <c r="B39" i="8"/>
  <c r="L38" i="8"/>
  <c r="H38" i="8"/>
  <c r="M38" i="8" s="1"/>
  <c r="G38" i="8"/>
  <c r="F38" i="8"/>
  <c r="L37" i="8"/>
  <c r="H37" i="8"/>
  <c r="M37" i="8" s="1"/>
  <c r="G37" i="8"/>
  <c r="F37" i="8"/>
  <c r="M36" i="8"/>
  <c r="L36" i="8"/>
  <c r="H36" i="8"/>
  <c r="G36" i="8"/>
  <c r="F36" i="8"/>
  <c r="L35" i="8"/>
  <c r="H35" i="8"/>
  <c r="M35" i="8" s="1"/>
  <c r="G35" i="8"/>
  <c r="F35" i="8"/>
  <c r="L34" i="8"/>
  <c r="H34" i="8"/>
  <c r="M34" i="8" s="1"/>
  <c r="G34" i="8"/>
  <c r="F34" i="8"/>
  <c r="L33" i="8"/>
  <c r="H33" i="8"/>
  <c r="M33" i="8" s="1"/>
  <c r="G33" i="8"/>
  <c r="F33" i="8"/>
  <c r="L32" i="8"/>
  <c r="H32" i="8"/>
  <c r="M32" i="8" s="1"/>
  <c r="G32" i="8"/>
  <c r="F32" i="8"/>
  <c r="L31" i="8"/>
  <c r="H31" i="8"/>
  <c r="M31" i="8" s="1"/>
  <c r="G31" i="8"/>
  <c r="F31" i="8"/>
  <c r="L30" i="8"/>
  <c r="H30" i="8"/>
  <c r="M30" i="8" s="1"/>
  <c r="G30" i="8"/>
  <c r="F30" i="8"/>
  <c r="M29" i="8"/>
  <c r="L29" i="8"/>
  <c r="H29" i="8"/>
  <c r="G29" i="8"/>
  <c r="F29" i="8"/>
  <c r="L28" i="8"/>
  <c r="H28" i="8"/>
  <c r="M28" i="8" s="1"/>
  <c r="G28" i="8"/>
  <c r="F28" i="8"/>
  <c r="L27" i="8"/>
  <c r="H27" i="8"/>
  <c r="M27" i="8" s="1"/>
  <c r="G27" i="8"/>
  <c r="F27" i="8"/>
  <c r="I24" i="8"/>
  <c r="F24" i="8"/>
  <c r="J19" i="8"/>
  <c r="I19" i="8"/>
  <c r="E19" i="8"/>
  <c r="D19" i="8"/>
  <c r="C19" i="8"/>
  <c r="B19" i="8"/>
  <c r="L18" i="8"/>
  <c r="H18" i="8"/>
  <c r="M18" i="8" s="1"/>
  <c r="G18" i="8"/>
  <c r="F18" i="8"/>
  <c r="L17" i="8"/>
  <c r="H17" i="8"/>
  <c r="M17" i="8" s="1"/>
  <c r="G17" i="8"/>
  <c r="F17" i="8"/>
  <c r="M16" i="8"/>
  <c r="L16" i="8"/>
  <c r="H16" i="8"/>
  <c r="G16" i="8"/>
  <c r="F16" i="8"/>
  <c r="L15" i="8"/>
  <c r="H15" i="8"/>
  <c r="M15" i="8" s="1"/>
  <c r="G15" i="8"/>
  <c r="F15" i="8"/>
  <c r="L14" i="8"/>
  <c r="H14" i="8"/>
  <c r="M14" i="8" s="1"/>
  <c r="G14" i="8"/>
  <c r="F14" i="8"/>
  <c r="L13" i="8"/>
  <c r="H13" i="8"/>
  <c r="M13" i="8" s="1"/>
  <c r="G13" i="8"/>
  <c r="F13" i="8"/>
  <c r="L12" i="8"/>
  <c r="H12" i="8"/>
  <c r="M12" i="8" s="1"/>
  <c r="G12" i="8"/>
  <c r="F12" i="8"/>
  <c r="L11" i="8"/>
  <c r="H11" i="8"/>
  <c r="M11" i="8" s="1"/>
  <c r="G11" i="8"/>
  <c r="F11" i="8"/>
  <c r="M10" i="8"/>
  <c r="L10" i="8"/>
  <c r="H10" i="8"/>
  <c r="G10" i="8"/>
  <c r="F10" i="8"/>
  <c r="M9" i="8"/>
  <c r="L9" i="8"/>
  <c r="H9" i="8"/>
  <c r="G9" i="8"/>
  <c r="F9" i="8"/>
  <c r="H8" i="8"/>
  <c r="M8" i="8" s="1"/>
  <c r="G8" i="8"/>
  <c r="F8" i="8"/>
  <c r="H7" i="8"/>
  <c r="M7" i="8" s="1"/>
  <c r="G7" i="8"/>
  <c r="F7" i="8"/>
  <c r="I4" i="8"/>
  <c r="F4" i="8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G39" i="10" l="1"/>
  <c r="H39" i="7"/>
  <c r="M39" i="7" s="1"/>
  <c r="F48" i="10"/>
  <c r="G30" i="2"/>
  <c r="H39" i="8"/>
  <c r="M39" i="8" s="1"/>
  <c r="B61" i="2"/>
  <c r="E54" i="2"/>
  <c r="E58" i="2"/>
  <c r="E60" i="2"/>
  <c r="E53" i="2"/>
  <c r="E56" i="2"/>
  <c r="C56" i="2"/>
  <c r="D56" i="2"/>
  <c r="E57" i="2"/>
  <c r="H39" i="10"/>
  <c r="M39" i="10" s="1"/>
  <c r="E55" i="2"/>
  <c r="G58" i="10"/>
  <c r="H56" i="7"/>
  <c r="M56" i="7" s="1"/>
  <c r="H51" i="11"/>
  <c r="H51" i="7"/>
  <c r="M51" i="7" s="1"/>
  <c r="H50" i="11"/>
  <c r="E59" i="2"/>
  <c r="H48" i="7"/>
  <c r="M48" i="7" s="1"/>
  <c r="H19" i="11"/>
  <c r="B59" i="11"/>
  <c r="H58" i="11"/>
  <c r="H56" i="11"/>
  <c r="F39" i="8"/>
  <c r="F39" i="10"/>
  <c r="H47" i="11"/>
  <c r="L39" i="8"/>
  <c r="L39" i="10"/>
  <c r="H50" i="7"/>
  <c r="M50" i="7" s="1"/>
  <c r="H55" i="7"/>
  <c r="M55" i="7" s="1"/>
  <c r="F58" i="7"/>
  <c r="J59" i="11"/>
  <c r="H55" i="11"/>
  <c r="L53" i="10"/>
  <c r="H49" i="10"/>
  <c r="H57" i="10"/>
  <c r="M57" i="10" s="1"/>
  <c r="F51" i="8"/>
  <c r="H57" i="8"/>
  <c r="M57" i="8" s="1"/>
  <c r="H56" i="8"/>
  <c r="M56" i="8" s="1"/>
  <c r="L19" i="10"/>
  <c r="L18" i="2"/>
  <c r="D60" i="2"/>
  <c r="D54" i="2"/>
  <c r="D49" i="2"/>
  <c r="D58" i="2"/>
  <c r="D50" i="2"/>
  <c r="C60" i="2"/>
  <c r="D52" i="2"/>
  <c r="L35" i="2"/>
  <c r="L39" i="2"/>
  <c r="C50" i="2"/>
  <c r="C58" i="2"/>
  <c r="C54" i="2"/>
  <c r="C57" i="2"/>
  <c r="L34" i="2"/>
  <c r="L38" i="2"/>
  <c r="C55" i="2"/>
  <c r="B56" i="2"/>
  <c r="C53" i="2"/>
  <c r="L32" i="2"/>
  <c r="L36" i="2"/>
  <c r="L40" i="2"/>
  <c r="C59" i="2"/>
  <c r="L29" i="2"/>
  <c r="L33" i="2"/>
  <c r="L37" i="2"/>
  <c r="C61" i="2"/>
  <c r="B54" i="2"/>
  <c r="B55" i="2"/>
  <c r="B57" i="2"/>
  <c r="B53" i="2"/>
  <c r="B59" i="2"/>
  <c r="B49" i="2"/>
  <c r="B60" i="2"/>
  <c r="L12" i="2"/>
  <c r="J59" i="5"/>
  <c r="I59" i="2"/>
  <c r="J60" i="2"/>
  <c r="I55" i="2"/>
  <c r="I49" i="2"/>
  <c r="I53" i="2"/>
  <c r="G58" i="8"/>
  <c r="G53" i="8"/>
  <c r="L14" i="2"/>
  <c r="F48" i="8"/>
  <c r="L19" i="2"/>
  <c r="J50" i="2"/>
  <c r="J54" i="2"/>
  <c r="J58" i="2"/>
  <c r="J55" i="2"/>
  <c r="J59" i="2"/>
  <c r="J56" i="2"/>
  <c r="J49" i="2"/>
  <c r="J53" i="2"/>
  <c r="J57" i="2"/>
  <c r="J61" i="2"/>
  <c r="I50" i="2"/>
  <c r="I58" i="2"/>
  <c r="H51" i="10"/>
  <c r="M51" i="10" s="1"/>
  <c r="B51" i="2"/>
  <c r="I59" i="5"/>
  <c r="F58" i="8"/>
  <c r="B59" i="10"/>
  <c r="H19" i="7"/>
  <c r="M19" i="7" s="1"/>
  <c r="H57" i="11"/>
  <c r="J51" i="2"/>
  <c r="D51" i="2"/>
  <c r="F51" i="2" s="1"/>
  <c r="C59" i="10"/>
  <c r="D59" i="2"/>
  <c r="B59" i="8"/>
  <c r="H48" i="8"/>
  <c r="M48" i="8" s="1"/>
  <c r="D59" i="10"/>
  <c r="H48" i="11"/>
  <c r="C59" i="8"/>
  <c r="L53" i="8"/>
  <c r="H56" i="10"/>
  <c r="M56" i="10" s="1"/>
  <c r="G39" i="7"/>
  <c r="H58" i="7"/>
  <c r="M58" i="7" s="1"/>
  <c r="I59" i="11"/>
  <c r="L59" i="11" s="1"/>
  <c r="G48" i="11"/>
  <c r="F50" i="11"/>
  <c r="F51" i="11"/>
  <c r="H52" i="11"/>
  <c r="C51" i="2"/>
  <c r="D57" i="2"/>
  <c r="H57" i="7"/>
  <c r="M57" i="7" s="1"/>
  <c r="C59" i="11"/>
  <c r="H53" i="11"/>
  <c r="E51" i="2"/>
  <c r="D55" i="2"/>
  <c r="H39" i="11"/>
  <c r="D59" i="11"/>
  <c r="F59" i="11" s="1"/>
  <c r="L28" i="2"/>
  <c r="L51" i="8"/>
  <c r="H50" i="10"/>
  <c r="M50" i="10" s="1"/>
  <c r="F58" i="10"/>
  <c r="E59" i="11"/>
  <c r="G59" i="11" s="1"/>
  <c r="D53" i="2"/>
  <c r="D61" i="2"/>
  <c r="L16" i="2"/>
  <c r="H30" i="2"/>
  <c r="E52" i="2"/>
  <c r="B50" i="2"/>
  <c r="I52" i="2"/>
  <c r="L52" i="2" s="1"/>
  <c r="I56" i="2"/>
  <c r="I60" i="2"/>
  <c r="L15" i="2"/>
  <c r="J52" i="2"/>
  <c r="C20" i="2"/>
  <c r="I57" i="2"/>
  <c r="I61" i="2"/>
  <c r="D20" i="2"/>
  <c r="I51" i="2"/>
  <c r="L51" i="2" s="1"/>
  <c r="B52" i="2"/>
  <c r="B58" i="2"/>
  <c r="I54" i="2"/>
  <c r="B20" i="2"/>
  <c r="E20" i="2"/>
  <c r="C49" i="2"/>
  <c r="C52" i="2"/>
  <c r="L17" i="2"/>
  <c r="F30" i="2"/>
  <c r="L11" i="2"/>
  <c r="L13" i="2"/>
  <c r="H9" i="2"/>
  <c r="F49" i="11"/>
  <c r="G54" i="11"/>
  <c r="F57" i="11"/>
  <c r="F52" i="11"/>
  <c r="I59" i="7"/>
  <c r="L59" i="7" s="1"/>
  <c r="L50" i="7"/>
  <c r="L57" i="7"/>
  <c r="J59" i="7"/>
  <c r="L54" i="7"/>
  <c r="H52" i="7"/>
  <c r="M52" i="7" s="1"/>
  <c r="F56" i="7"/>
  <c r="B59" i="7"/>
  <c r="H49" i="7"/>
  <c r="H53" i="7"/>
  <c r="H54" i="7"/>
  <c r="M54" i="7" s="1"/>
  <c r="L55" i="7"/>
  <c r="C59" i="7"/>
  <c r="L19" i="7"/>
  <c r="F49" i="7"/>
  <c r="F57" i="7"/>
  <c r="D59" i="7"/>
  <c r="F59" i="7" s="1"/>
  <c r="H47" i="7"/>
  <c r="M47" i="7" s="1"/>
  <c r="F48" i="7"/>
  <c r="L52" i="7"/>
  <c r="E59" i="7"/>
  <c r="G59" i="7" s="1"/>
  <c r="F51" i="7"/>
  <c r="F54" i="7"/>
  <c r="L47" i="7"/>
  <c r="L58" i="7"/>
  <c r="F47" i="7"/>
  <c r="F55" i="7"/>
  <c r="L48" i="10"/>
  <c r="L57" i="10"/>
  <c r="J59" i="10"/>
  <c r="L52" i="10"/>
  <c r="I59" i="10"/>
  <c r="H48" i="10"/>
  <c r="M48" i="10" s="1"/>
  <c r="F51" i="10"/>
  <c r="H47" i="10"/>
  <c r="M47" i="10" s="1"/>
  <c r="G48" i="10"/>
  <c r="L50" i="10"/>
  <c r="F55" i="10"/>
  <c r="F56" i="10"/>
  <c r="H58" i="10"/>
  <c r="M58" i="10" s="1"/>
  <c r="F53" i="10"/>
  <c r="H55" i="10"/>
  <c r="M55" i="10" s="1"/>
  <c r="L58" i="10"/>
  <c r="G19" i="10"/>
  <c r="H54" i="10"/>
  <c r="M54" i="10" s="1"/>
  <c r="L55" i="10"/>
  <c r="H19" i="10"/>
  <c r="M19" i="10" s="1"/>
  <c r="H52" i="10"/>
  <c r="M52" i="10" s="1"/>
  <c r="H53" i="10"/>
  <c r="M53" i="10" s="1"/>
  <c r="L54" i="10"/>
  <c r="E59" i="10"/>
  <c r="G51" i="10"/>
  <c r="F54" i="10"/>
  <c r="L47" i="10"/>
  <c r="F49" i="10"/>
  <c r="F57" i="10"/>
  <c r="F52" i="10"/>
  <c r="F19" i="10"/>
  <c r="F47" i="10"/>
  <c r="G47" i="10"/>
  <c r="G55" i="10"/>
  <c r="L57" i="8"/>
  <c r="I59" i="8"/>
  <c r="L52" i="8"/>
  <c r="J59" i="8"/>
  <c r="D59" i="8"/>
  <c r="H47" i="8"/>
  <c r="M47" i="8" s="1"/>
  <c r="G48" i="8"/>
  <c r="H55" i="8"/>
  <c r="M55" i="8" s="1"/>
  <c r="F56" i="8"/>
  <c r="H58" i="8"/>
  <c r="M58" i="8" s="1"/>
  <c r="H19" i="8"/>
  <c r="M19" i="8" s="1"/>
  <c r="H50" i="8"/>
  <c r="M50" i="8" s="1"/>
  <c r="L19" i="8"/>
  <c r="L48" i="8"/>
  <c r="F53" i="8"/>
  <c r="G55" i="8"/>
  <c r="L58" i="8"/>
  <c r="H54" i="8"/>
  <c r="M54" i="8" s="1"/>
  <c r="L55" i="8"/>
  <c r="H52" i="8"/>
  <c r="M52" i="8" s="1"/>
  <c r="F19" i="8"/>
  <c r="H53" i="8"/>
  <c r="M53" i="8" s="1"/>
  <c r="L54" i="8"/>
  <c r="H49" i="8"/>
  <c r="E59" i="8"/>
  <c r="L47" i="8"/>
  <c r="G51" i="8"/>
  <c r="F54" i="8"/>
  <c r="F49" i="8"/>
  <c r="H51" i="8"/>
  <c r="M51" i="8" s="1"/>
  <c r="F57" i="8"/>
  <c r="F52" i="8"/>
  <c r="F47" i="8"/>
  <c r="F55" i="8"/>
  <c r="G19" i="8"/>
  <c r="G47" i="8"/>
  <c r="G59" i="8" l="1"/>
  <c r="K30" i="2"/>
  <c r="M30" i="2" s="1"/>
  <c r="G51" i="2"/>
  <c r="L59" i="8"/>
  <c r="L61" i="2"/>
  <c r="F59" i="10"/>
  <c r="L59" i="10"/>
  <c r="H59" i="7"/>
  <c r="M59" i="7" s="1"/>
  <c r="H59" i="11"/>
  <c r="G59" i="10"/>
  <c r="L57" i="2"/>
  <c r="L49" i="2"/>
  <c r="L56" i="2"/>
  <c r="L55" i="2"/>
  <c r="L60" i="2"/>
  <c r="L59" i="2"/>
  <c r="L53" i="2"/>
  <c r="L54" i="2"/>
  <c r="F59" i="8"/>
  <c r="L50" i="2"/>
  <c r="L58" i="2"/>
  <c r="F20" i="2"/>
  <c r="H20" i="2"/>
  <c r="M20" i="2" s="1"/>
  <c r="H59" i="10"/>
  <c r="M59" i="10" s="1"/>
  <c r="H51" i="2"/>
  <c r="G20" i="2"/>
  <c r="H59" i="8"/>
  <c r="M59" i="8" s="1"/>
  <c r="K51" i="2" l="1"/>
  <c r="M51" i="2" s="1"/>
  <c r="A42" i="6"/>
  <c r="A2" i="6"/>
  <c r="J58" i="6"/>
  <c r="I58" i="6"/>
  <c r="E58" i="6"/>
  <c r="D58" i="6"/>
  <c r="C58" i="6"/>
  <c r="B58" i="6"/>
  <c r="J57" i="6"/>
  <c r="I57" i="6"/>
  <c r="E57" i="6"/>
  <c r="D57" i="6"/>
  <c r="C57" i="6"/>
  <c r="B57" i="6"/>
  <c r="J56" i="6"/>
  <c r="I56" i="6"/>
  <c r="L56" i="6" s="1"/>
  <c r="E56" i="6"/>
  <c r="G56" i="6" s="1"/>
  <c r="D56" i="6"/>
  <c r="C56" i="6"/>
  <c r="B56" i="6"/>
  <c r="J55" i="6"/>
  <c r="I55" i="6"/>
  <c r="E55" i="6"/>
  <c r="D55" i="6"/>
  <c r="C55" i="6"/>
  <c r="B55" i="6"/>
  <c r="J54" i="6"/>
  <c r="I54" i="6"/>
  <c r="E54" i="6"/>
  <c r="G54" i="6" s="1"/>
  <c r="D54" i="6"/>
  <c r="C54" i="6"/>
  <c r="B54" i="6"/>
  <c r="M53" i="6"/>
  <c r="J53" i="6"/>
  <c r="I53" i="6"/>
  <c r="L53" i="6" s="1"/>
  <c r="E53" i="6"/>
  <c r="G53" i="6" s="1"/>
  <c r="D53" i="6"/>
  <c r="F53" i="6" s="1"/>
  <c r="C53" i="6"/>
  <c r="B53" i="6"/>
  <c r="J52" i="6"/>
  <c r="I52" i="6"/>
  <c r="E52" i="6"/>
  <c r="G52" i="6" s="1"/>
  <c r="D52" i="6"/>
  <c r="C52" i="6"/>
  <c r="B52" i="6"/>
  <c r="J51" i="6"/>
  <c r="I51" i="6"/>
  <c r="E51" i="6"/>
  <c r="G51" i="6" s="1"/>
  <c r="D51" i="6"/>
  <c r="C51" i="6"/>
  <c r="B51" i="6"/>
  <c r="J50" i="6"/>
  <c r="I50" i="6"/>
  <c r="E50" i="6"/>
  <c r="G50" i="6" s="1"/>
  <c r="D50" i="6"/>
  <c r="C50" i="6"/>
  <c r="B50" i="6"/>
  <c r="J49" i="6"/>
  <c r="I49" i="6"/>
  <c r="L49" i="6" s="1"/>
  <c r="E49" i="6"/>
  <c r="D49" i="6"/>
  <c r="C49" i="6"/>
  <c r="B49" i="6"/>
  <c r="J48" i="6"/>
  <c r="I48" i="6"/>
  <c r="E48" i="6"/>
  <c r="G48" i="6" s="1"/>
  <c r="D48" i="6"/>
  <c r="C48" i="6"/>
  <c r="B48" i="6"/>
  <c r="J47" i="6"/>
  <c r="I47" i="6"/>
  <c r="E47" i="6"/>
  <c r="D47" i="6"/>
  <c r="C47" i="6"/>
  <c r="B47" i="6"/>
  <c r="I44" i="6"/>
  <c r="F44" i="6"/>
  <c r="J39" i="6"/>
  <c r="I39" i="6"/>
  <c r="E39" i="6"/>
  <c r="D39" i="6"/>
  <c r="C39" i="6"/>
  <c r="B39" i="6"/>
  <c r="L38" i="6"/>
  <c r="H38" i="6"/>
  <c r="M38" i="6" s="1"/>
  <c r="G38" i="6"/>
  <c r="F38" i="6"/>
  <c r="L37" i="6"/>
  <c r="H37" i="6"/>
  <c r="M37" i="6" s="1"/>
  <c r="G37" i="6"/>
  <c r="F37" i="6"/>
  <c r="M36" i="6"/>
  <c r="L36" i="6"/>
  <c r="H36" i="6"/>
  <c r="G36" i="6"/>
  <c r="F36" i="6"/>
  <c r="L35" i="6"/>
  <c r="H35" i="6"/>
  <c r="M35" i="6" s="1"/>
  <c r="G35" i="6"/>
  <c r="F35" i="6"/>
  <c r="M34" i="6"/>
  <c r="L34" i="6"/>
  <c r="H34" i="6"/>
  <c r="G34" i="6"/>
  <c r="F34" i="6"/>
  <c r="M33" i="6"/>
  <c r="L33" i="6"/>
  <c r="H33" i="6"/>
  <c r="G33" i="6"/>
  <c r="F33" i="6"/>
  <c r="M32" i="6"/>
  <c r="L32" i="6"/>
  <c r="H32" i="6"/>
  <c r="G32" i="6"/>
  <c r="F32" i="6"/>
  <c r="M31" i="6"/>
  <c r="L31" i="6"/>
  <c r="H31" i="6"/>
  <c r="G31" i="6"/>
  <c r="F31" i="6"/>
  <c r="L30" i="6"/>
  <c r="H30" i="6"/>
  <c r="M30" i="6" s="1"/>
  <c r="G30" i="6"/>
  <c r="F30" i="6"/>
  <c r="L17" i="6"/>
  <c r="H17" i="6"/>
  <c r="M17" i="6" s="1"/>
  <c r="G17" i="6"/>
  <c r="F17" i="6"/>
  <c r="M16" i="6"/>
  <c r="L16" i="6"/>
  <c r="H16" i="6"/>
  <c r="G16" i="6"/>
  <c r="F16" i="6"/>
  <c r="L15" i="6"/>
  <c r="H15" i="6"/>
  <c r="M15" i="6" s="1"/>
  <c r="G15" i="6"/>
  <c r="F15" i="6"/>
  <c r="M14" i="6"/>
  <c r="L14" i="6"/>
  <c r="H14" i="6"/>
  <c r="G14" i="6"/>
  <c r="F14" i="6"/>
  <c r="M13" i="6"/>
  <c r="L13" i="6"/>
  <c r="H13" i="6"/>
  <c r="G13" i="6"/>
  <c r="F13" i="6"/>
  <c r="L12" i="6"/>
  <c r="H12" i="6"/>
  <c r="M12" i="6" s="1"/>
  <c r="G12" i="6"/>
  <c r="F12" i="6"/>
  <c r="L11" i="6"/>
  <c r="H11" i="6"/>
  <c r="M11" i="6" s="1"/>
  <c r="G11" i="6"/>
  <c r="F11" i="6"/>
  <c r="L10" i="6"/>
  <c r="H10" i="6"/>
  <c r="M10" i="6" s="1"/>
  <c r="G10" i="6"/>
  <c r="F10" i="6"/>
  <c r="M9" i="6"/>
  <c r="L9" i="6"/>
  <c r="H9" i="6"/>
  <c r="G9" i="6"/>
  <c r="F9" i="6"/>
  <c r="L8" i="6"/>
  <c r="H8" i="6"/>
  <c r="M8" i="6" s="1"/>
  <c r="G8" i="6"/>
  <c r="F8" i="6"/>
  <c r="L7" i="6"/>
  <c r="H7" i="6"/>
  <c r="M7" i="6" s="1"/>
  <c r="G7" i="6"/>
  <c r="F7" i="6"/>
  <c r="I4" i="6"/>
  <c r="F4" i="6"/>
  <c r="A42" i="5"/>
  <c r="A22" i="5"/>
  <c r="A2" i="5"/>
  <c r="E58" i="5"/>
  <c r="D58" i="5"/>
  <c r="C58" i="5"/>
  <c r="B58" i="5"/>
  <c r="E57" i="5"/>
  <c r="D57" i="5"/>
  <c r="C57" i="5"/>
  <c r="B57" i="5"/>
  <c r="E56" i="5"/>
  <c r="G56" i="5" s="1"/>
  <c r="D56" i="5"/>
  <c r="C56" i="5"/>
  <c r="B56" i="5"/>
  <c r="L56" i="5" s="1"/>
  <c r="E55" i="5"/>
  <c r="D55" i="5"/>
  <c r="C55" i="5"/>
  <c r="B55" i="5"/>
  <c r="E54" i="5"/>
  <c r="D54" i="5"/>
  <c r="C54" i="5"/>
  <c r="B54" i="5"/>
  <c r="M53" i="5"/>
  <c r="L53" i="5"/>
  <c r="E53" i="5"/>
  <c r="G53" i="5" s="1"/>
  <c r="D53" i="5"/>
  <c r="F53" i="5" s="1"/>
  <c r="C53" i="5"/>
  <c r="B53" i="5"/>
  <c r="E52" i="5"/>
  <c r="G52" i="5" s="1"/>
  <c r="D52" i="5"/>
  <c r="C52" i="5"/>
  <c r="B52" i="5"/>
  <c r="E51" i="5"/>
  <c r="G51" i="5" s="1"/>
  <c r="D51" i="5"/>
  <c r="C51" i="5"/>
  <c r="B51" i="5"/>
  <c r="E50" i="5"/>
  <c r="G50" i="5" s="1"/>
  <c r="D50" i="5"/>
  <c r="F50" i="5" s="1"/>
  <c r="C50" i="5"/>
  <c r="B50" i="5"/>
  <c r="M49" i="5"/>
  <c r="L49" i="5"/>
  <c r="E49" i="5"/>
  <c r="G49" i="5" s="1"/>
  <c r="D49" i="5"/>
  <c r="C49" i="5"/>
  <c r="B49" i="5"/>
  <c r="E48" i="5"/>
  <c r="G48" i="5" s="1"/>
  <c r="D48" i="5"/>
  <c r="C48" i="5"/>
  <c r="B48" i="5"/>
  <c r="E47" i="5"/>
  <c r="D47" i="5"/>
  <c r="C47" i="5"/>
  <c r="B47" i="5"/>
  <c r="I44" i="5"/>
  <c r="F44" i="5"/>
  <c r="J39" i="5"/>
  <c r="I39" i="5"/>
  <c r="E39" i="5"/>
  <c r="D39" i="5"/>
  <c r="C39" i="5"/>
  <c r="B39" i="5"/>
  <c r="L38" i="5"/>
  <c r="H38" i="5"/>
  <c r="M38" i="5" s="1"/>
  <c r="G38" i="5"/>
  <c r="F38" i="5"/>
  <c r="L37" i="5"/>
  <c r="H37" i="5"/>
  <c r="M37" i="5" s="1"/>
  <c r="G37" i="5"/>
  <c r="F37" i="5"/>
  <c r="M36" i="5"/>
  <c r="L36" i="5"/>
  <c r="H36" i="5"/>
  <c r="G36" i="5"/>
  <c r="F36" i="5"/>
  <c r="L35" i="5"/>
  <c r="H35" i="5"/>
  <c r="M35" i="5" s="1"/>
  <c r="G35" i="5"/>
  <c r="F35" i="5"/>
  <c r="L34" i="5"/>
  <c r="H34" i="5"/>
  <c r="M34" i="5" s="1"/>
  <c r="G34" i="5"/>
  <c r="F34" i="5"/>
  <c r="M33" i="5"/>
  <c r="L33" i="5"/>
  <c r="H33" i="5"/>
  <c r="G33" i="5"/>
  <c r="F33" i="5"/>
  <c r="L32" i="5"/>
  <c r="H32" i="5"/>
  <c r="M32" i="5" s="1"/>
  <c r="G32" i="5"/>
  <c r="F32" i="5"/>
  <c r="L31" i="5"/>
  <c r="H31" i="5"/>
  <c r="M31" i="5" s="1"/>
  <c r="G31" i="5"/>
  <c r="F31" i="5"/>
  <c r="L30" i="5"/>
  <c r="H30" i="5"/>
  <c r="M30" i="5" s="1"/>
  <c r="G30" i="5"/>
  <c r="F30" i="5"/>
  <c r="M29" i="5"/>
  <c r="L29" i="5"/>
  <c r="H29" i="5"/>
  <c r="G29" i="5"/>
  <c r="F29" i="5"/>
  <c r="L28" i="5"/>
  <c r="M28" i="5"/>
  <c r="G28" i="5"/>
  <c r="F28" i="5"/>
  <c r="L27" i="5"/>
  <c r="M27" i="5"/>
  <c r="G27" i="5"/>
  <c r="F27" i="5"/>
  <c r="I24" i="5"/>
  <c r="F24" i="5"/>
  <c r="J19" i="5"/>
  <c r="I19" i="5"/>
  <c r="E19" i="5"/>
  <c r="D19" i="5"/>
  <c r="C19" i="5"/>
  <c r="B19" i="5"/>
  <c r="L18" i="5"/>
  <c r="H18" i="5"/>
  <c r="M18" i="5" s="1"/>
  <c r="G18" i="5"/>
  <c r="F18" i="5"/>
  <c r="L17" i="5"/>
  <c r="H17" i="5"/>
  <c r="M17" i="5" s="1"/>
  <c r="G17" i="5"/>
  <c r="F17" i="5"/>
  <c r="L16" i="5"/>
  <c r="H16" i="5"/>
  <c r="M16" i="5" s="1"/>
  <c r="G16" i="5"/>
  <c r="F16" i="5"/>
  <c r="L15" i="5"/>
  <c r="H15" i="5"/>
  <c r="M15" i="5" s="1"/>
  <c r="F15" i="5"/>
  <c r="L14" i="5"/>
  <c r="H14" i="5"/>
  <c r="M14" i="5" s="1"/>
  <c r="G14" i="5"/>
  <c r="F14" i="5"/>
  <c r="M13" i="5"/>
  <c r="L13" i="5"/>
  <c r="H13" i="5"/>
  <c r="G13" i="5"/>
  <c r="F13" i="5"/>
  <c r="L12" i="5"/>
  <c r="H12" i="5"/>
  <c r="M12" i="5" s="1"/>
  <c r="G12" i="5"/>
  <c r="F12" i="5"/>
  <c r="L11" i="5"/>
  <c r="M11" i="5"/>
  <c r="G11" i="5"/>
  <c r="L10" i="5"/>
  <c r="H10" i="5"/>
  <c r="M10" i="5" s="1"/>
  <c r="G10" i="5"/>
  <c r="F10" i="5"/>
  <c r="M9" i="5"/>
  <c r="L9" i="5"/>
  <c r="H9" i="5"/>
  <c r="G9" i="5"/>
  <c r="F9" i="5"/>
  <c r="M8" i="5"/>
  <c r="G8" i="5"/>
  <c r="M7" i="5"/>
  <c r="L7" i="5"/>
  <c r="H7" i="5"/>
  <c r="G7" i="5"/>
  <c r="F7" i="5"/>
  <c r="I4" i="5"/>
  <c r="F4" i="5"/>
  <c r="A42" i="4"/>
  <c r="A22" i="4"/>
  <c r="A2" i="4"/>
  <c r="J58" i="4"/>
  <c r="I58" i="4"/>
  <c r="E58" i="4"/>
  <c r="D58" i="4"/>
  <c r="C58" i="4"/>
  <c r="B58" i="4"/>
  <c r="J57" i="4"/>
  <c r="I57" i="4"/>
  <c r="E57" i="4"/>
  <c r="D57" i="4"/>
  <c r="C57" i="4"/>
  <c r="B57" i="4"/>
  <c r="J56" i="4"/>
  <c r="I56" i="4"/>
  <c r="E56" i="4"/>
  <c r="D56" i="4"/>
  <c r="C56" i="4"/>
  <c r="B56" i="4"/>
  <c r="J55" i="4"/>
  <c r="I55" i="4"/>
  <c r="E55" i="4"/>
  <c r="D55" i="4"/>
  <c r="C55" i="4"/>
  <c r="B55" i="4"/>
  <c r="J54" i="4"/>
  <c r="I54" i="4"/>
  <c r="E54" i="4"/>
  <c r="D54" i="4"/>
  <c r="C54" i="4"/>
  <c r="B54" i="4"/>
  <c r="J53" i="4"/>
  <c r="I53" i="4"/>
  <c r="L53" i="4" s="1"/>
  <c r="E53" i="4"/>
  <c r="D53" i="4"/>
  <c r="F53" i="4" s="1"/>
  <c r="C53" i="4"/>
  <c r="B53" i="4"/>
  <c r="J52" i="4"/>
  <c r="I52" i="4"/>
  <c r="L52" i="4" s="1"/>
  <c r="E52" i="4"/>
  <c r="G52" i="4" s="1"/>
  <c r="D52" i="4"/>
  <c r="C52" i="4"/>
  <c r="B52" i="4"/>
  <c r="J51" i="4"/>
  <c r="I51" i="4"/>
  <c r="E51" i="4"/>
  <c r="D51" i="4"/>
  <c r="C51" i="4"/>
  <c r="B51" i="4"/>
  <c r="J50" i="4"/>
  <c r="I50" i="4"/>
  <c r="E50" i="4"/>
  <c r="G50" i="4" s="1"/>
  <c r="D50" i="4"/>
  <c r="F50" i="4" s="1"/>
  <c r="C50" i="4"/>
  <c r="B50" i="4"/>
  <c r="M49" i="4"/>
  <c r="J49" i="4"/>
  <c r="I49" i="4"/>
  <c r="L49" i="4" s="1"/>
  <c r="E49" i="4"/>
  <c r="G49" i="4" s="1"/>
  <c r="D49" i="4"/>
  <c r="C49" i="4"/>
  <c r="B49" i="4"/>
  <c r="J48" i="4"/>
  <c r="I48" i="4"/>
  <c r="E48" i="4"/>
  <c r="D48" i="4"/>
  <c r="C48" i="4"/>
  <c r="B48" i="4"/>
  <c r="J47" i="4"/>
  <c r="I47" i="4"/>
  <c r="E47" i="4"/>
  <c r="G47" i="4" s="1"/>
  <c r="D47" i="4"/>
  <c r="C47" i="4"/>
  <c r="B47" i="4"/>
  <c r="I44" i="4"/>
  <c r="F44" i="4"/>
  <c r="J39" i="4"/>
  <c r="I39" i="4"/>
  <c r="E39" i="4"/>
  <c r="D39" i="4"/>
  <c r="C39" i="4"/>
  <c r="B39" i="4"/>
  <c r="L38" i="4"/>
  <c r="H38" i="4"/>
  <c r="M38" i="4" s="1"/>
  <c r="G38" i="4"/>
  <c r="F38" i="4"/>
  <c r="L37" i="4"/>
  <c r="H37" i="4"/>
  <c r="M37" i="4" s="1"/>
  <c r="G37" i="4"/>
  <c r="F37" i="4"/>
  <c r="L36" i="4"/>
  <c r="H36" i="4"/>
  <c r="M36" i="4" s="1"/>
  <c r="G36" i="4"/>
  <c r="F36" i="4"/>
  <c r="L35" i="4"/>
  <c r="H35" i="4"/>
  <c r="M35" i="4" s="1"/>
  <c r="G35" i="4"/>
  <c r="F35" i="4"/>
  <c r="L34" i="4"/>
  <c r="H34" i="4"/>
  <c r="M34" i="4" s="1"/>
  <c r="G34" i="4"/>
  <c r="F34" i="4"/>
  <c r="M33" i="4"/>
  <c r="L33" i="4"/>
  <c r="H33" i="4"/>
  <c r="G33" i="4"/>
  <c r="F33" i="4"/>
  <c r="L32" i="4"/>
  <c r="H32" i="4"/>
  <c r="M32" i="4" s="1"/>
  <c r="G32" i="4"/>
  <c r="F32" i="4"/>
  <c r="L31" i="4"/>
  <c r="H31" i="4"/>
  <c r="M31" i="4" s="1"/>
  <c r="G31" i="4"/>
  <c r="F31" i="4"/>
  <c r="L30" i="4"/>
  <c r="H30" i="4"/>
  <c r="M30" i="4" s="1"/>
  <c r="G30" i="4"/>
  <c r="F30" i="4"/>
  <c r="M29" i="4"/>
  <c r="L29" i="4"/>
  <c r="H29" i="4"/>
  <c r="G29" i="4"/>
  <c r="F29" i="4"/>
  <c r="L28" i="4"/>
  <c r="H28" i="4"/>
  <c r="M28" i="4" s="1"/>
  <c r="G28" i="4"/>
  <c r="F28" i="4"/>
  <c r="L27" i="4"/>
  <c r="H27" i="4"/>
  <c r="M27" i="4" s="1"/>
  <c r="G27" i="4"/>
  <c r="F27" i="4"/>
  <c r="I24" i="4"/>
  <c r="F24" i="4"/>
  <c r="J19" i="4"/>
  <c r="I19" i="4"/>
  <c r="E19" i="4"/>
  <c r="D19" i="4"/>
  <c r="C19" i="4"/>
  <c r="B19" i="4"/>
  <c r="L18" i="4"/>
  <c r="H18" i="4"/>
  <c r="M18" i="4" s="1"/>
  <c r="G18" i="4"/>
  <c r="F18" i="4"/>
  <c r="L17" i="4"/>
  <c r="H17" i="4"/>
  <c r="M17" i="4" s="1"/>
  <c r="G17" i="4"/>
  <c r="F17" i="4"/>
  <c r="L16" i="4"/>
  <c r="H16" i="4"/>
  <c r="M16" i="4" s="1"/>
  <c r="G16" i="4"/>
  <c r="F16" i="4"/>
  <c r="L15" i="4"/>
  <c r="H15" i="4"/>
  <c r="M15" i="4" s="1"/>
  <c r="G15" i="4"/>
  <c r="F15" i="4"/>
  <c r="L14" i="4"/>
  <c r="H14" i="4"/>
  <c r="M14" i="4" s="1"/>
  <c r="G14" i="4"/>
  <c r="F14" i="4"/>
  <c r="M13" i="4"/>
  <c r="L13" i="4"/>
  <c r="H13" i="4"/>
  <c r="G13" i="4"/>
  <c r="F13" i="4"/>
  <c r="L12" i="4"/>
  <c r="H12" i="4"/>
  <c r="M12" i="4" s="1"/>
  <c r="G12" i="4"/>
  <c r="F12" i="4"/>
  <c r="L11" i="4"/>
  <c r="H11" i="4"/>
  <c r="M11" i="4" s="1"/>
  <c r="G11" i="4"/>
  <c r="F11" i="4"/>
  <c r="L10" i="4"/>
  <c r="H10" i="4"/>
  <c r="M10" i="4" s="1"/>
  <c r="G10" i="4"/>
  <c r="F10" i="4"/>
  <c r="M9" i="4"/>
  <c r="L9" i="4"/>
  <c r="H9" i="4"/>
  <c r="G9" i="4"/>
  <c r="F9" i="4"/>
  <c r="L8" i="4"/>
  <c r="H8" i="4"/>
  <c r="M8" i="4" s="1"/>
  <c r="G8" i="4"/>
  <c r="F8" i="4"/>
  <c r="H7" i="4"/>
  <c r="M7" i="4" s="1"/>
  <c r="G7" i="4"/>
  <c r="F7" i="4"/>
  <c r="I4" i="4"/>
  <c r="F4" i="4"/>
  <c r="J58" i="3"/>
  <c r="I58" i="3"/>
  <c r="J57" i="3"/>
  <c r="I57" i="3"/>
  <c r="J56" i="3"/>
  <c r="I56" i="3"/>
  <c r="L56" i="3" s="1"/>
  <c r="J55" i="3"/>
  <c r="I55" i="3"/>
  <c r="J54" i="3"/>
  <c r="I54" i="3"/>
  <c r="J53" i="3"/>
  <c r="I53" i="3"/>
  <c r="L53" i="3" s="1"/>
  <c r="J52" i="3"/>
  <c r="I52" i="3"/>
  <c r="J51" i="3"/>
  <c r="I51" i="3"/>
  <c r="J50" i="3"/>
  <c r="I50" i="3"/>
  <c r="J49" i="3"/>
  <c r="I49" i="3"/>
  <c r="L49" i="3" s="1"/>
  <c r="J48" i="3"/>
  <c r="I48" i="3"/>
  <c r="E57" i="3"/>
  <c r="E58" i="3"/>
  <c r="D58" i="3"/>
  <c r="C58" i="3"/>
  <c r="D57" i="3"/>
  <c r="C57" i="3"/>
  <c r="E56" i="3"/>
  <c r="D56" i="3"/>
  <c r="C56" i="3"/>
  <c r="E55" i="3"/>
  <c r="D55" i="3"/>
  <c r="C55" i="3"/>
  <c r="E54" i="3"/>
  <c r="D54" i="3"/>
  <c r="C54" i="3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M53" i="3"/>
  <c r="M49" i="3"/>
  <c r="J47" i="3"/>
  <c r="I47" i="3"/>
  <c r="E47" i="3"/>
  <c r="D47" i="3"/>
  <c r="C47" i="3"/>
  <c r="B47" i="3"/>
  <c r="B58" i="3"/>
  <c r="B57" i="3"/>
  <c r="B56" i="3"/>
  <c r="B55" i="3"/>
  <c r="B54" i="3"/>
  <c r="B53" i="3"/>
  <c r="B52" i="3"/>
  <c r="B51" i="3"/>
  <c r="B50" i="3"/>
  <c r="B49" i="3"/>
  <c r="B48" i="3"/>
  <c r="H27" i="3"/>
  <c r="M27" i="3" s="1"/>
  <c r="L38" i="3"/>
  <c r="L37" i="3"/>
  <c r="M36" i="3"/>
  <c r="L36" i="3"/>
  <c r="L35" i="3"/>
  <c r="L34" i="3"/>
  <c r="M33" i="3"/>
  <c r="L33" i="3"/>
  <c r="L32" i="3"/>
  <c r="L31" i="3"/>
  <c r="L30" i="3"/>
  <c r="M29" i="3"/>
  <c r="L29" i="3"/>
  <c r="L28" i="3"/>
  <c r="L27" i="3"/>
  <c r="H38" i="3"/>
  <c r="M38" i="3" s="1"/>
  <c r="G38" i="3"/>
  <c r="F38" i="3"/>
  <c r="H37" i="3"/>
  <c r="M37" i="3" s="1"/>
  <c r="G37" i="3"/>
  <c r="F37" i="3"/>
  <c r="H36" i="3"/>
  <c r="G36" i="3"/>
  <c r="F36" i="3"/>
  <c r="H35" i="3"/>
  <c r="M35" i="3" s="1"/>
  <c r="G35" i="3"/>
  <c r="F35" i="3"/>
  <c r="H34" i="3"/>
  <c r="M34" i="3" s="1"/>
  <c r="G34" i="3"/>
  <c r="F34" i="3"/>
  <c r="H33" i="3"/>
  <c r="G33" i="3"/>
  <c r="F33" i="3"/>
  <c r="H32" i="3"/>
  <c r="M32" i="3" s="1"/>
  <c r="G32" i="3"/>
  <c r="F32" i="3"/>
  <c r="H31" i="3"/>
  <c r="M31" i="3" s="1"/>
  <c r="G31" i="3"/>
  <c r="F31" i="3"/>
  <c r="H30" i="3"/>
  <c r="M30" i="3" s="1"/>
  <c r="G30" i="3"/>
  <c r="F30" i="3"/>
  <c r="H29" i="3"/>
  <c r="G29" i="3"/>
  <c r="F29" i="3"/>
  <c r="H28" i="3"/>
  <c r="M28" i="3" s="1"/>
  <c r="G28" i="3"/>
  <c r="F28" i="3"/>
  <c r="G27" i="3"/>
  <c r="F27" i="3"/>
  <c r="J19" i="3"/>
  <c r="I19" i="3"/>
  <c r="E19" i="3"/>
  <c r="D19" i="3"/>
  <c r="C19" i="3"/>
  <c r="B19" i="3"/>
  <c r="L18" i="3"/>
  <c r="L17" i="3"/>
  <c r="M16" i="3"/>
  <c r="L16" i="3"/>
  <c r="L15" i="3"/>
  <c r="L14" i="3"/>
  <c r="M13" i="3"/>
  <c r="L13" i="3"/>
  <c r="L12" i="3"/>
  <c r="L11" i="3"/>
  <c r="L10" i="3"/>
  <c r="M9" i="3"/>
  <c r="L9" i="3"/>
  <c r="H18" i="3"/>
  <c r="M18" i="3" s="1"/>
  <c r="G18" i="3"/>
  <c r="H17" i="3"/>
  <c r="M17" i="3" s="1"/>
  <c r="G17" i="3"/>
  <c r="H16" i="3"/>
  <c r="G16" i="3"/>
  <c r="H15" i="3"/>
  <c r="M15" i="3" s="1"/>
  <c r="G15" i="3"/>
  <c r="H14" i="3"/>
  <c r="M14" i="3" s="1"/>
  <c r="G14" i="3"/>
  <c r="H13" i="3"/>
  <c r="G13" i="3"/>
  <c r="H12" i="3"/>
  <c r="M12" i="3" s="1"/>
  <c r="G12" i="3"/>
  <c r="H11" i="3"/>
  <c r="M11" i="3" s="1"/>
  <c r="G11" i="3"/>
  <c r="H10" i="3"/>
  <c r="M10" i="3" s="1"/>
  <c r="G10" i="3"/>
  <c r="H9" i="3"/>
  <c r="G9" i="3"/>
  <c r="F18" i="3"/>
  <c r="F17" i="3"/>
  <c r="F16" i="3"/>
  <c r="F15" i="3"/>
  <c r="F14" i="3"/>
  <c r="F13" i="3"/>
  <c r="F12" i="3"/>
  <c r="F11" i="3"/>
  <c r="F10" i="3"/>
  <c r="F9" i="3"/>
  <c r="L7" i="3"/>
  <c r="H7" i="3"/>
  <c r="G7" i="3"/>
  <c r="F7" i="3"/>
  <c r="G54" i="4" l="1"/>
  <c r="G58" i="4"/>
  <c r="G39" i="5"/>
  <c r="L39" i="6"/>
  <c r="F39" i="6"/>
  <c r="G49" i="6"/>
  <c r="F39" i="4"/>
  <c r="G39" i="4"/>
  <c r="H39" i="4"/>
  <c r="M39" i="4" s="1"/>
  <c r="L39" i="4"/>
  <c r="L39" i="5"/>
  <c r="H39" i="5"/>
  <c r="M39" i="5" s="1"/>
  <c r="G51" i="4"/>
  <c r="G54" i="5"/>
  <c r="L48" i="3"/>
  <c r="L54" i="3"/>
  <c r="L58" i="3"/>
  <c r="J59" i="3"/>
  <c r="L50" i="3"/>
  <c r="L47" i="3"/>
  <c r="L19" i="3"/>
  <c r="I59" i="3"/>
  <c r="G19" i="3"/>
  <c r="L52" i="3"/>
  <c r="F19" i="3"/>
  <c r="L57" i="3"/>
  <c r="L50" i="4"/>
  <c r="H52" i="4"/>
  <c r="M52" i="4" s="1"/>
  <c r="F56" i="4"/>
  <c r="L56" i="4"/>
  <c r="G58" i="5"/>
  <c r="H51" i="4"/>
  <c r="M51" i="4" s="1"/>
  <c r="H39" i="6"/>
  <c r="M39" i="6" s="1"/>
  <c r="H19" i="3"/>
  <c r="M19" i="3" s="1"/>
  <c r="F39" i="5"/>
  <c r="B59" i="3"/>
  <c r="L51" i="3"/>
  <c r="L55" i="3"/>
  <c r="B59" i="4"/>
  <c r="F48" i="4"/>
  <c r="H53" i="4"/>
  <c r="M53" i="4" s="1"/>
  <c r="H57" i="4"/>
  <c r="M57" i="4" s="1"/>
  <c r="H58" i="5"/>
  <c r="M58" i="5" s="1"/>
  <c r="H55" i="6"/>
  <c r="M55" i="6" s="1"/>
  <c r="L55" i="6"/>
  <c r="G58" i="6"/>
  <c r="H57" i="6"/>
  <c r="M57" i="6" s="1"/>
  <c r="I59" i="6"/>
  <c r="L54" i="6"/>
  <c r="J59" i="6"/>
  <c r="L57" i="6"/>
  <c r="H50" i="6"/>
  <c r="M50" i="6" s="1"/>
  <c r="L51" i="6"/>
  <c r="G55" i="6"/>
  <c r="H49" i="6"/>
  <c r="M49" i="6" s="1"/>
  <c r="H58" i="6"/>
  <c r="M58" i="6" s="1"/>
  <c r="L58" i="6"/>
  <c r="D59" i="6"/>
  <c r="H51" i="6"/>
  <c r="M51" i="6" s="1"/>
  <c r="L52" i="6"/>
  <c r="G57" i="6"/>
  <c r="F58" i="6"/>
  <c r="B59" i="6"/>
  <c r="C59" i="6"/>
  <c r="H48" i="6"/>
  <c r="M48" i="6" s="1"/>
  <c r="F50" i="6"/>
  <c r="H56" i="6"/>
  <c r="M56" i="6" s="1"/>
  <c r="L48" i="6"/>
  <c r="L50" i="6"/>
  <c r="H47" i="6"/>
  <c r="M47" i="6" s="1"/>
  <c r="G47" i="6"/>
  <c r="H52" i="6"/>
  <c r="M52" i="6" s="1"/>
  <c r="H54" i="6"/>
  <c r="M54" i="6" s="1"/>
  <c r="G39" i="6"/>
  <c r="F56" i="6"/>
  <c r="E59" i="6"/>
  <c r="F51" i="6"/>
  <c r="H53" i="6"/>
  <c r="F48" i="6"/>
  <c r="L47" i="6"/>
  <c r="F54" i="6"/>
  <c r="F49" i="6"/>
  <c r="F57" i="6"/>
  <c r="F52" i="6"/>
  <c r="F47" i="6"/>
  <c r="F55" i="6"/>
  <c r="H49" i="5"/>
  <c r="G55" i="5"/>
  <c r="H56" i="5"/>
  <c r="M56" i="5" s="1"/>
  <c r="B59" i="5"/>
  <c r="H53" i="5"/>
  <c r="C59" i="5"/>
  <c r="H52" i="5"/>
  <c r="M52" i="5" s="1"/>
  <c r="H57" i="5"/>
  <c r="M57" i="5" s="1"/>
  <c r="G57" i="5"/>
  <c r="H50" i="5"/>
  <c r="M50" i="5" s="1"/>
  <c r="L57" i="5"/>
  <c r="L54" i="5"/>
  <c r="H48" i="5"/>
  <c r="M48" i="5" s="1"/>
  <c r="F56" i="5"/>
  <c r="D59" i="5"/>
  <c r="H51" i="5"/>
  <c r="M51" i="5" s="1"/>
  <c r="L52" i="5"/>
  <c r="F58" i="5"/>
  <c r="H55" i="5"/>
  <c r="M55" i="5" s="1"/>
  <c r="L58" i="5"/>
  <c r="F19" i="5"/>
  <c r="F48" i="5"/>
  <c r="H19" i="5"/>
  <c r="M19" i="5" s="1"/>
  <c r="H47" i="5"/>
  <c r="M47" i="5" s="1"/>
  <c r="L50" i="5"/>
  <c r="L51" i="5"/>
  <c r="L19" i="5"/>
  <c r="L48" i="5"/>
  <c r="H54" i="5"/>
  <c r="M54" i="5" s="1"/>
  <c r="L55" i="5"/>
  <c r="E59" i="5"/>
  <c r="F51" i="5"/>
  <c r="L47" i="5"/>
  <c r="F54" i="5"/>
  <c r="F49" i="5"/>
  <c r="F57" i="5"/>
  <c r="F52" i="5"/>
  <c r="F47" i="5"/>
  <c r="F55" i="5"/>
  <c r="G19" i="5"/>
  <c r="G47" i="5"/>
  <c r="L57" i="4"/>
  <c r="I59" i="4"/>
  <c r="J59" i="4"/>
  <c r="L54" i="4"/>
  <c r="H19" i="4"/>
  <c r="M19" i="4" s="1"/>
  <c r="H49" i="4"/>
  <c r="G53" i="4"/>
  <c r="F58" i="4"/>
  <c r="F19" i="4"/>
  <c r="H48" i="4"/>
  <c r="M48" i="4" s="1"/>
  <c r="F49" i="4"/>
  <c r="G57" i="4"/>
  <c r="H58" i="4"/>
  <c r="M58" i="4" s="1"/>
  <c r="H47" i="4"/>
  <c r="M47" i="4" s="1"/>
  <c r="L19" i="4"/>
  <c r="D59" i="4"/>
  <c r="L51" i="4"/>
  <c r="H56" i="4"/>
  <c r="M56" i="4" s="1"/>
  <c r="L58" i="4"/>
  <c r="L48" i="4"/>
  <c r="H50" i="4"/>
  <c r="M50" i="4" s="1"/>
  <c r="H55" i="4"/>
  <c r="M55" i="4" s="1"/>
  <c r="G19" i="4"/>
  <c r="G55" i="4"/>
  <c r="H54" i="4"/>
  <c r="M54" i="4" s="1"/>
  <c r="L55" i="4"/>
  <c r="F57" i="4"/>
  <c r="E59" i="4"/>
  <c r="G48" i="4"/>
  <c r="F51" i="4"/>
  <c r="G56" i="4"/>
  <c r="L47" i="4"/>
  <c r="F54" i="4"/>
  <c r="F52" i="4"/>
  <c r="F47" i="4"/>
  <c r="F55" i="4"/>
  <c r="C59" i="4"/>
  <c r="F59" i="4" l="1"/>
  <c r="G59" i="5"/>
  <c r="L59" i="3"/>
  <c r="G59" i="6"/>
  <c r="L59" i="4"/>
  <c r="F59" i="6"/>
  <c r="L59" i="6"/>
  <c r="H59" i="6"/>
  <c r="M59" i="6" s="1"/>
  <c r="L59" i="5"/>
  <c r="F59" i="5"/>
  <c r="H59" i="5"/>
  <c r="M59" i="5" s="1"/>
  <c r="G59" i="4"/>
  <c r="H59" i="4"/>
  <c r="M59" i="4" s="1"/>
  <c r="J39" i="3" l="1"/>
  <c r="I39" i="3"/>
  <c r="F4" i="2" l="1"/>
  <c r="F28" i="2" l="1"/>
  <c r="I20" i="2" l="1"/>
  <c r="L20" i="2" s="1"/>
  <c r="I41" i="2" l="1"/>
  <c r="G37" i="2" l="1"/>
  <c r="F37" i="2"/>
  <c r="F36" i="2" l="1"/>
  <c r="F38" i="2" l="1"/>
  <c r="F59" i="2"/>
  <c r="F56" i="3"/>
  <c r="G57" i="3" l="1"/>
  <c r="F57" i="3"/>
  <c r="H57" i="3"/>
  <c r="M57" i="3" s="1"/>
  <c r="H56" i="3"/>
  <c r="M56" i="3" s="1"/>
  <c r="C59" i="3" l="1"/>
  <c r="H47" i="3" l="1"/>
  <c r="M47" i="3" s="1"/>
  <c r="F47" i="3"/>
  <c r="E59" i="3"/>
  <c r="H52" i="3"/>
  <c r="M52" i="3" s="1"/>
  <c r="D59" i="3"/>
  <c r="F52" i="3"/>
  <c r="F18" i="2" l="1"/>
  <c r="H16" i="2" l="1"/>
  <c r="M16" i="2" s="1"/>
  <c r="F16" i="2"/>
  <c r="G53" i="3"/>
  <c r="I62" i="2" l="1"/>
  <c r="J41" i="2"/>
  <c r="I24" i="3" l="1"/>
  <c r="F24" i="3"/>
  <c r="I46" i="2"/>
  <c r="F46" i="2"/>
  <c r="I44" i="3"/>
  <c r="F44" i="3"/>
  <c r="I25" i="2"/>
  <c r="F25" i="2"/>
  <c r="I4" i="2"/>
  <c r="F4" i="3"/>
  <c r="I4" i="3" l="1"/>
  <c r="J20" i="2" l="1"/>
  <c r="J62" i="2"/>
  <c r="A2" i="3" l="1"/>
  <c r="G16" i="2" l="1"/>
  <c r="G31" i="2" l="1"/>
  <c r="G32" i="2"/>
  <c r="G40" i="2"/>
  <c r="G47" i="3"/>
  <c r="G49" i="3"/>
  <c r="G50" i="3"/>
  <c r="G52" i="3"/>
  <c r="G54" i="3"/>
  <c r="G55" i="3"/>
  <c r="G56" i="3"/>
  <c r="A42" i="3"/>
  <c r="A22" i="3"/>
  <c r="G48" i="3"/>
  <c r="G58" i="3"/>
  <c r="E39" i="3"/>
  <c r="C39" i="3"/>
  <c r="D39" i="3"/>
  <c r="B39" i="3"/>
  <c r="L39" i="3" s="1"/>
  <c r="M7" i="3"/>
  <c r="A44" i="2"/>
  <c r="A23" i="2"/>
  <c r="A2" i="2"/>
  <c r="C41" i="2" l="1"/>
  <c r="B41" i="2"/>
  <c r="L41" i="2" s="1"/>
  <c r="F35" i="2"/>
  <c r="H40" i="2"/>
  <c r="M40" i="2" s="1"/>
  <c r="F40" i="2"/>
  <c r="G19" i="2"/>
  <c r="G10" i="2"/>
  <c r="G52" i="2"/>
  <c r="F51" i="3"/>
  <c r="G13" i="2"/>
  <c r="F49" i="3"/>
  <c r="F39" i="3"/>
  <c r="F54" i="3"/>
  <c r="G39" i="3"/>
  <c r="G17" i="2"/>
  <c r="G51" i="3"/>
  <c r="G35" i="2"/>
  <c r="F48" i="3"/>
  <c r="F50" i="3"/>
  <c r="H55" i="3"/>
  <c r="M55" i="3" s="1"/>
  <c r="H58" i="3"/>
  <c r="M58" i="3" s="1"/>
  <c r="H49" i="3"/>
  <c r="H39" i="3"/>
  <c r="M39" i="3" s="1"/>
  <c r="H51" i="3"/>
  <c r="M51" i="3" s="1"/>
  <c r="G55" i="2"/>
  <c r="F55" i="3"/>
  <c r="F58" i="3"/>
  <c r="H54" i="3"/>
  <c r="M54" i="3" s="1"/>
  <c r="H48" i="3"/>
  <c r="M48" i="3" s="1"/>
  <c r="F53" i="3"/>
  <c r="H39" i="2"/>
  <c r="M39" i="2" s="1"/>
  <c r="H53" i="3"/>
  <c r="H50" i="3"/>
  <c r="M50" i="3" s="1"/>
  <c r="G14" i="2"/>
  <c r="G12" i="2"/>
  <c r="H15" i="2"/>
  <c r="M15" i="2" s="1"/>
  <c r="G34" i="2"/>
  <c r="F32" i="2"/>
  <c r="F34" i="2"/>
  <c r="G59" i="2"/>
  <c r="E41" i="2"/>
  <c r="G39" i="2"/>
  <c r="G36" i="2"/>
  <c r="H11" i="2"/>
  <c r="M11" i="2" s="1"/>
  <c r="H36" i="2"/>
  <c r="M36" i="2" s="1"/>
  <c r="H12" i="2"/>
  <c r="M12" i="2" s="1"/>
  <c r="H32" i="2"/>
  <c r="M32" i="2" s="1"/>
  <c r="G29" i="2"/>
  <c r="F10" i="2"/>
  <c r="H34" i="2"/>
  <c r="M34" i="2" s="1"/>
  <c r="F31" i="2"/>
  <c r="H31" i="2"/>
  <c r="K31" i="2" s="1"/>
  <c r="M31" i="2" s="1"/>
  <c r="G28" i="2"/>
  <c r="H14" i="2"/>
  <c r="M14" i="2" s="1"/>
  <c r="F12" i="2"/>
  <c r="H35" i="2"/>
  <c r="M35" i="2" s="1"/>
  <c r="G33" i="2"/>
  <c r="H29" i="2"/>
  <c r="M29" i="2" s="1"/>
  <c r="G11" i="2"/>
  <c r="F14" i="2"/>
  <c r="F11" i="2"/>
  <c r="H18" i="2"/>
  <c r="M18" i="2" s="1"/>
  <c r="H10" i="2"/>
  <c r="F33" i="2"/>
  <c r="H33" i="2"/>
  <c r="M33" i="2" s="1"/>
  <c r="H28" i="2"/>
  <c r="M28" i="2" s="1"/>
  <c r="F39" i="2"/>
  <c r="F15" i="2"/>
  <c r="F13" i="2"/>
  <c r="F29" i="2"/>
  <c r="G38" i="2"/>
  <c r="H37" i="2"/>
  <c r="M37" i="2" s="1"/>
  <c r="G18" i="2"/>
  <c r="G15" i="2"/>
  <c r="H13" i="2"/>
  <c r="M13" i="2" s="1"/>
  <c r="F49" i="2" l="1"/>
  <c r="B62" i="2"/>
  <c r="L62" i="2" s="1"/>
  <c r="G61" i="2"/>
  <c r="G50" i="2"/>
  <c r="H38" i="2"/>
  <c r="M38" i="2" s="1"/>
  <c r="D41" i="2"/>
  <c r="H17" i="2"/>
  <c r="M17" i="2" s="1"/>
  <c r="F17" i="2"/>
  <c r="G59" i="3"/>
  <c r="G41" i="2"/>
  <c r="F55" i="2"/>
  <c r="G58" i="2"/>
  <c r="G57" i="2"/>
  <c r="F60" i="2"/>
  <c r="F56" i="2"/>
  <c r="F54" i="2"/>
  <c r="G54" i="2"/>
  <c r="H59" i="3"/>
  <c r="M59" i="3" s="1"/>
  <c r="F59" i="3"/>
  <c r="H52" i="2"/>
  <c r="K52" i="2" s="1"/>
  <c r="M52" i="2" s="1"/>
  <c r="F52" i="2"/>
  <c r="G56" i="2"/>
  <c r="F53" i="2"/>
  <c r="H57" i="2"/>
  <c r="M57" i="2" s="1"/>
  <c r="H55" i="2"/>
  <c r="M55" i="2" s="1"/>
  <c r="H50" i="2"/>
  <c r="M50" i="2" s="1"/>
  <c r="H58" i="2"/>
  <c r="M58" i="2" s="1"/>
  <c r="G49" i="2"/>
  <c r="F50" i="2"/>
  <c r="F58" i="2"/>
  <c r="H53" i="2"/>
  <c r="M53" i="2" s="1"/>
  <c r="F57" i="2"/>
  <c r="H54" i="2"/>
  <c r="M54" i="2" s="1"/>
  <c r="E62" i="2"/>
  <c r="G53" i="2"/>
  <c r="H49" i="2"/>
  <c r="M49" i="2" s="1"/>
  <c r="H60" i="2"/>
  <c r="M60" i="2" s="1"/>
  <c r="G60" i="2"/>
  <c r="H56" i="2"/>
  <c r="M56" i="2" s="1"/>
  <c r="F41" i="2" l="1"/>
  <c r="C62" i="2"/>
  <c r="G62" i="2" s="1"/>
  <c r="F19" i="2"/>
  <c r="H19" i="2"/>
  <c r="M19" i="2" s="1"/>
  <c r="F61" i="2"/>
  <c r="H59" i="2"/>
  <c r="M59" i="2" s="1"/>
  <c r="H41" i="2"/>
  <c r="M41" i="2" s="1"/>
  <c r="D62" i="2" l="1"/>
  <c r="F62" i="2" s="1"/>
  <c r="H61" i="2"/>
  <c r="M61" i="2" s="1"/>
  <c r="H62" i="2" l="1"/>
  <c r="M62" i="2" s="1"/>
</calcChain>
</file>

<file path=xl/sharedStrings.xml><?xml version="1.0" encoding="utf-8"?>
<sst xmlns="http://schemas.openxmlformats.org/spreadsheetml/2006/main" count="1089" uniqueCount="30">
  <si>
    <t xml:space="preserve">STATISTIKK </t>
  </si>
  <si>
    <t xml:space="preserve">FOR </t>
  </si>
  <si>
    <t>MÅLEVIRKSOMHETEN</t>
  </si>
  <si>
    <t>Passord dokumentbeskyttelse:&lt;Retur&gt;</t>
  </si>
  <si>
    <t>Målesum i kroner</t>
  </si>
  <si>
    <t>Timer</t>
  </si>
  <si>
    <t>Innmålt m/</t>
  </si>
  <si>
    <t>Bergen</t>
  </si>
  <si>
    <t>Haugesund</t>
  </si>
  <si>
    <t>Hamar og Omegn</t>
  </si>
  <si>
    <t>Nordland</t>
  </si>
  <si>
    <t>Sandnes</t>
  </si>
  <si>
    <t>Stavanger</t>
  </si>
  <si>
    <t>Telemark</t>
  </si>
  <si>
    <t>Trondheim</t>
  </si>
  <si>
    <t>Vestfold</t>
  </si>
  <si>
    <t>Østfold</t>
  </si>
  <si>
    <t>Oslo</t>
  </si>
  <si>
    <t>Landet i alt</t>
  </si>
  <si>
    <t>NB: Alle timefortjenester er før eventuelt trekk av målegebyr</t>
  </si>
  <si>
    <t>Agder</t>
  </si>
  <si>
    <t>Drammen - Bærum</t>
  </si>
  <si>
    <t>fortjeneste</t>
  </si>
  <si>
    <t>Endringer i %</t>
  </si>
  <si>
    <t>overskudd</t>
  </si>
  <si>
    <t>Gjen.snitt</t>
  </si>
  <si>
    <t>underskudd</t>
  </si>
  <si>
    <t>Gjennom-</t>
  </si>
  <si>
    <t>snitt</t>
  </si>
  <si>
    <t>309.78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</si>
</sst>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\ %"/>
    <numFmt numFmtId="166" formatCode="_(* #,##0_);_(* \(#,##0\);_(* &quot;-&quot;??_);_(@_)"/>
    <numFmt numFmtId="167" formatCode="_(* #,##0.0_);_(* \(#,##0.0\);_(* &quot;-&quot;??_);_(@_)"/>
    <numFmt numFmtId="168" formatCode="_(* #,##0.00_);_(* \(#,##0.00\);_(* \-??_);_(@_)"/>
    <numFmt numFmtId="169" formatCode="_(&quot;kr&quot;\ * #,##0.00_);_(&quot;kr&quot;\ * \(#,##0.00\);_(&quot;kr&quot;\ * &quot;-&quot;??_);_(@_)"/>
    <numFmt numFmtId="170" formatCode="&quot;kr&quot;\ #,##0.00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3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66" fontId="3" fillId="0" borderId="1" xfId="2" applyNumberFormat="1" applyFont="1" applyBorder="1" applyAlignment="1">
      <alignment horizontal="right"/>
    </xf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2" fontId="3" fillId="0" borderId="1" xfId="0" applyNumberFormat="1" applyFont="1" applyBorder="1"/>
    <xf numFmtId="2" fontId="3" fillId="0" borderId="1" xfId="0" applyNumberFormat="1" applyFont="1" applyBorder="1" applyProtection="1">
      <protection locked="0"/>
    </xf>
    <xf numFmtId="165" fontId="3" fillId="0" borderId="1" xfId="1" applyNumberFormat="1" applyFont="1" applyBorder="1"/>
    <xf numFmtId="3" fontId="3" fillId="0" borderId="0" xfId="0" applyNumberFormat="1" applyFont="1"/>
    <xf numFmtId="4" fontId="3" fillId="0" borderId="1" xfId="0" applyNumberFormat="1" applyFont="1" applyBorder="1" applyAlignment="1" applyProtection="1">
      <alignment horizontal="right"/>
      <protection locked="0"/>
    </xf>
    <xf numFmtId="4" fontId="3" fillId="0" borderId="1" xfId="0" applyNumberFormat="1" applyFont="1" applyBorder="1" applyAlignment="1">
      <alignment horizontal="right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Continuous"/>
    </xf>
    <xf numFmtId="3" fontId="3" fillId="0" borderId="16" xfId="0" applyNumberFormat="1" applyFont="1" applyBorder="1" applyAlignment="1">
      <alignment horizontal="left"/>
    </xf>
    <xf numFmtId="3" fontId="2" fillId="0" borderId="18" xfId="0" applyNumberFormat="1" applyFont="1" applyBorder="1" applyAlignment="1">
      <alignment horizontal="left"/>
    </xf>
    <xf numFmtId="4" fontId="2" fillId="0" borderId="6" xfId="0" applyNumberFormat="1" applyFont="1" applyBorder="1" applyProtection="1"/>
    <xf numFmtId="4" fontId="2" fillId="0" borderId="6" xfId="0" applyNumberFormat="1" applyFont="1" applyBorder="1" applyProtection="1">
      <protection locked="0"/>
    </xf>
    <xf numFmtId="165" fontId="2" fillId="0" borderId="6" xfId="1" applyNumberFormat="1" applyFont="1" applyBorder="1"/>
    <xf numFmtId="165" fontId="2" fillId="0" borderId="19" xfId="1" applyNumberFormat="1" applyFont="1" applyBorder="1"/>
    <xf numFmtId="165" fontId="3" fillId="0" borderId="17" xfId="1" applyNumberFormat="1" applyFont="1" applyBorder="1"/>
    <xf numFmtId="3" fontId="2" fillId="0" borderId="6" xfId="0" applyNumberFormat="1" applyFont="1" applyBorder="1"/>
    <xf numFmtId="2" fontId="2" fillId="0" borderId="6" xfId="0" applyNumberFormat="1" applyFont="1" applyBorder="1"/>
    <xf numFmtId="3" fontId="2" fillId="0" borderId="6" xfId="2" applyNumberFormat="1" applyFont="1" applyBorder="1"/>
    <xf numFmtId="2" fontId="2" fillId="0" borderId="6" xfId="0" applyNumberFormat="1" applyFont="1" applyBorder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0" fontId="3" fillId="0" borderId="7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centerContinuous"/>
    </xf>
    <xf numFmtId="0" fontId="3" fillId="0" borderId="9" xfId="0" applyFont="1" applyBorder="1" applyAlignment="1" applyProtection="1">
      <alignment horizontal="centerContinuous"/>
    </xf>
    <xf numFmtId="0" fontId="3" fillId="0" borderId="10" xfId="0" applyFont="1" applyBorder="1" applyAlignment="1" applyProtection="1">
      <alignment horizontal="centerContinuous"/>
    </xf>
    <xf numFmtId="0" fontId="3" fillId="0" borderId="11" xfId="0" applyFont="1" applyBorder="1" applyAlignment="1" applyProtection="1">
      <alignment horizontal="centerContinuous"/>
    </xf>
    <xf numFmtId="0" fontId="3" fillId="0" borderId="1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Continuous"/>
    </xf>
    <xf numFmtId="0" fontId="3" fillId="0" borderId="13" xfId="0" applyFont="1" applyBorder="1" applyAlignment="1" applyProtection="1">
      <alignment horizontal="centerContinuous"/>
    </xf>
    <xf numFmtId="0" fontId="3" fillId="0" borderId="14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Continuous"/>
    </xf>
    <xf numFmtId="0" fontId="3" fillId="0" borderId="15" xfId="0" applyFont="1" applyBorder="1" applyAlignment="1" applyProtection="1">
      <alignment horizontal="centerContinuous"/>
    </xf>
    <xf numFmtId="3" fontId="3" fillId="0" borderId="16" xfId="0" applyNumberFormat="1" applyFont="1" applyBorder="1" applyAlignment="1" applyProtection="1">
      <alignment horizontal="left"/>
    </xf>
    <xf numFmtId="4" fontId="3" fillId="0" borderId="1" xfId="2" applyNumberFormat="1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/>
    </xf>
    <xf numFmtId="165" fontId="3" fillId="0" borderId="1" xfId="1" applyNumberFormat="1" applyFont="1" applyBorder="1" applyAlignment="1" applyProtection="1">
      <alignment horizontal="right"/>
    </xf>
    <xf numFmtId="165" fontId="3" fillId="0" borderId="17" xfId="1" applyNumberFormat="1" applyFont="1" applyBorder="1" applyAlignment="1" applyProtection="1">
      <alignment horizontal="right"/>
    </xf>
    <xf numFmtId="3" fontId="2" fillId="0" borderId="18" xfId="0" applyNumberFormat="1" applyFont="1" applyBorder="1" applyAlignment="1" applyProtection="1">
      <alignment horizontal="left"/>
    </xf>
    <xf numFmtId="165" fontId="2" fillId="0" borderId="6" xfId="1" applyNumberFormat="1" applyFont="1" applyBorder="1" applyProtection="1"/>
    <xf numFmtId="165" fontId="2" fillId="0" borderId="19" xfId="1" applyNumberFormat="1" applyFont="1" applyBorder="1" applyProtection="1"/>
    <xf numFmtId="0" fontId="2" fillId="0" borderId="0" xfId="0" applyFont="1" applyProtection="1"/>
    <xf numFmtId="4" fontId="2" fillId="0" borderId="6" xfId="0" applyNumberFormat="1" applyFont="1" applyBorder="1" applyAlignment="1" applyProtection="1">
      <alignment horizontal="right"/>
    </xf>
    <xf numFmtId="165" fontId="2" fillId="0" borderId="6" xfId="1" applyNumberFormat="1" applyFont="1" applyBorder="1" applyAlignment="1" applyProtection="1">
      <alignment horizontal="right"/>
    </xf>
    <xf numFmtId="165" fontId="2" fillId="0" borderId="19" xfId="1" applyNumberFormat="1" applyFont="1" applyBorder="1" applyAlignment="1" applyProtection="1">
      <alignment horizontal="right"/>
    </xf>
    <xf numFmtId="3" fontId="3" fillId="0" borderId="0" xfId="0" applyNumberFormat="1" applyFont="1" applyProtection="1"/>
    <xf numFmtId="0" fontId="3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Continuous"/>
    </xf>
    <xf numFmtId="0" fontId="3" fillId="0" borderId="20" xfId="0" applyFont="1" applyBorder="1" applyAlignment="1" applyProtection="1">
      <alignment horizontal="centerContinuous"/>
    </xf>
    <xf numFmtId="4" fontId="2" fillId="0" borderId="6" xfId="0" applyNumberFormat="1" applyFont="1" applyBorder="1" applyAlignment="1" applyProtection="1">
      <alignment horizontal="right"/>
      <protection locked="0"/>
    </xf>
    <xf numFmtId="167" fontId="3" fillId="0" borderId="3" xfId="2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Protection="1">
      <protection locked="0"/>
    </xf>
    <xf numFmtId="0" fontId="4" fillId="0" borderId="0" xfId="0" applyFont="1" applyAlignment="1" applyProtection="1"/>
    <xf numFmtId="0" fontId="0" fillId="0" borderId="0" xfId="0" applyProtection="1"/>
    <xf numFmtId="0" fontId="4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164" fontId="2" fillId="0" borderId="3" xfId="2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4" fontId="2" fillId="0" borderId="5" xfId="0" applyNumberFormat="1" applyFont="1" applyBorder="1" applyAlignment="1" applyProtection="1">
      <alignment horizontal="center"/>
      <protection locked="0"/>
    </xf>
    <xf numFmtId="4" fontId="2" fillId="0" borderId="3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2" applyNumberFormat="1" applyFont="1" applyBorder="1" applyAlignment="1" applyProtection="1">
      <protection locked="0"/>
    </xf>
    <xf numFmtId="4" fontId="3" fillId="0" borderId="3" xfId="2" applyNumberFormat="1" applyFont="1" applyBorder="1" applyAlignment="1" applyProtection="1">
      <protection locked="0"/>
    </xf>
    <xf numFmtId="4" fontId="3" fillId="0" borderId="5" xfId="0" applyNumberFormat="1" applyFont="1" applyBorder="1" applyAlignment="1" applyProtection="1">
      <protection locked="0"/>
    </xf>
    <xf numFmtId="4" fontId="3" fillId="0" borderId="22" xfId="0" applyNumberFormat="1" applyFont="1" applyBorder="1" applyAlignment="1" applyProtection="1">
      <alignment horizontal="right"/>
      <protection locked="0"/>
    </xf>
    <xf numFmtId="4" fontId="2" fillId="0" borderId="6" xfId="0" applyNumberFormat="1" applyFont="1" applyBorder="1" applyAlignment="1" applyProtection="1"/>
    <xf numFmtId="4" fontId="3" fillId="0" borderId="3" xfId="2" applyNumberFormat="1" applyFont="1" applyBorder="1" applyAlignment="1" applyProtection="1">
      <alignment horizontal="right"/>
      <protection locked="0"/>
    </xf>
    <xf numFmtId="4" fontId="3" fillId="0" borderId="5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protection locked="0"/>
    </xf>
    <xf numFmtId="4" fontId="3" fillId="0" borderId="5" xfId="2" applyNumberFormat="1" applyFont="1" applyBorder="1" applyAlignment="1" applyProtection="1">
      <protection locked="0"/>
    </xf>
    <xf numFmtId="4" fontId="3" fillId="0" borderId="22" xfId="2" applyNumberFormat="1" applyFont="1" applyBorder="1" applyAlignment="1" applyProtection="1">
      <protection locked="0"/>
    </xf>
    <xf numFmtId="4" fontId="3" fillId="0" borderId="21" xfId="0" applyNumberFormat="1" applyFont="1" applyBorder="1" applyAlignment="1" applyProtection="1">
      <alignment horizontal="right"/>
      <protection locked="0"/>
    </xf>
    <xf numFmtId="4" fontId="3" fillId="0" borderId="21" xfId="2" applyNumberFormat="1" applyFont="1" applyBorder="1" applyAlignment="1" applyProtection="1">
      <alignment horizontal="right"/>
      <protection locked="0"/>
    </xf>
    <xf numFmtId="4" fontId="3" fillId="0" borderId="1" xfId="2" applyNumberForma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4" fontId="2" fillId="0" borderId="23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164" fontId="2" fillId="0" borderId="1" xfId="2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4" fontId="0" fillId="0" borderId="0" xfId="0" applyNumberFormat="1"/>
    <xf numFmtId="0" fontId="2" fillId="0" borderId="25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26" xfId="2" applyFont="1" applyFill="1" applyBorder="1" applyAlignment="1" applyProtection="1">
      <alignment horizontal="center"/>
      <protection locked="0"/>
    </xf>
    <xf numFmtId="168" fontId="2" fillId="0" borderId="26" xfId="2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70" fontId="2" fillId="0" borderId="1" xfId="0" applyNumberFormat="1" applyFont="1" applyBorder="1" applyAlignment="1" applyProtection="1">
      <alignment horizontal="right"/>
      <protection locked="0"/>
    </xf>
    <xf numFmtId="2" fontId="2" fillId="0" borderId="3" xfId="3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170" fontId="2" fillId="0" borderId="3" xfId="3" applyNumberFormat="1" applyFont="1" applyBorder="1" applyAlignment="1">
      <alignment horizontal="right"/>
    </xf>
    <xf numFmtId="170" fontId="2" fillId="0" borderId="5" xfId="0" applyNumberFormat="1" applyFont="1" applyBorder="1" applyAlignment="1">
      <alignment horizontal="right"/>
    </xf>
    <xf numFmtId="2" fontId="2" fillId="0" borderId="1" xfId="2" applyNumberFormat="1" applyFont="1" applyBorder="1" applyAlignment="1" applyProtection="1">
      <alignment horizontal="right"/>
      <protection locked="0"/>
    </xf>
    <xf numFmtId="170" fontId="2" fillId="0" borderId="1" xfId="2" applyNumberFormat="1" applyFont="1" applyBorder="1" applyAlignment="1" applyProtection="1">
      <alignment horizontal="right"/>
      <protection locked="0"/>
    </xf>
    <xf numFmtId="2" fontId="2" fillId="0" borderId="3" xfId="3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170" fontId="2" fillId="0" borderId="3" xfId="3" applyNumberFormat="1" applyFont="1" applyBorder="1" applyAlignment="1">
      <alignment horizontal="right"/>
    </xf>
    <xf numFmtId="170" fontId="2" fillId="0" borderId="5" xfId="0" applyNumberFormat="1" applyFont="1" applyBorder="1" applyAlignment="1">
      <alignment horizontal="right"/>
    </xf>
    <xf numFmtId="2" fontId="2" fillId="0" borderId="21" xfId="0" applyNumberFormat="1" applyFont="1" applyBorder="1" applyAlignment="1" applyProtection="1">
      <alignment horizontal="right"/>
      <protection locked="0"/>
    </xf>
    <xf numFmtId="0" fontId="2" fillId="0" borderId="23" xfId="0" applyFont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3" fontId="2" fillId="0" borderId="3" xfId="6" applyNumberFormat="1" applyFont="1" applyBorder="1" applyAlignment="1">
      <alignment horizontal="center"/>
    </xf>
    <xf numFmtId="43" fontId="2" fillId="0" borderId="5" xfId="6" applyFont="1" applyBorder="1" applyAlignment="1">
      <alignment horizontal="center"/>
    </xf>
    <xf numFmtId="43" fontId="2" fillId="0" borderId="3" xfId="6" applyFont="1" applyBorder="1" applyAlignment="1">
      <alignment horizontal="center"/>
    </xf>
    <xf numFmtId="43" fontId="2" fillId="0" borderId="22" xfId="6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6" fontId="2" fillId="0" borderId="3" xfId="3" applyNumberFormat="1" applyFont="1" applyBorder="1" applyAlignment="1" applyProtection="1">
      <alignment horizontal="center"/>
      <protection locked="0"/>
    </xf>
    <xf numFmtId="164" fontId="2" fillId="0" borderId="3" xfId="3" applyFont="1" applyBorder="1" applyAlignment="1" applyProtection="1">
      <alignment horizontal="center"/>
      <protection locked="0"/>
    </xf>
    <xf numFmtId="166" fontId="2" fillId="0" borderId="1" xfId="3" applyNumberFormat="1" applyFont="1" applyBorder="1" applyProtection="1">
      <protection locked="0"/>
    </xf>
    <xf numFmtId="166" fontId="2" fillId="0" borderId="1" xfId="3" applyNumberFormat="1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</xf>
  </cellXfs>
  <cellStyles count="8">
    <cellStyle name="Komma" xfId="2" builtinId="3"/>
    <cellStyle name="Komma 2" xfId="3" xr:uid="{1CC029E6-C57D-465B-8992-E9D22C9EE981}"/>
    <cellStyle name="Komma 3" xfId="6" xr:uid="{DD6ECD2A-2F2A-42D7-84AE-A29D08D7C138}"/>
    <cellStyle name="Normal" xfId="0" builtinId="0"/>
    <cellStyle name="Normal 2" xfId="5" xr:uid="{08AB60A8-B0B2-4126-B6F5-A9A6B64E6F04}"/>
    <cellStyle name="Prosent" xfId="1" builtinId="5"/>
    <cellStyle name="Valuta 2" xfId="4" xr:uid="{4C63EBB3-E511-4FFC-87E1-2F5C4D7FEA86}"/>
    <cellStyle name="Valuta 3" xfId="7" xr:uid="{17F5B57E-E2D6-424B-91B6-A71C08403AD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"/>
  <sheetViews>
    <sheetView topLeftCell="A4" zoomScaleNormal="100" workbookViewId="0">
      <selection activeCell="A10" sqref="A10:M10"/>
    </sheetView>
  </sheetViews>
  <sheetFormatPr baseColWidth="10" defaultColWidth="9" defaultRowHeight="30" x14ac:dyDescent="0.4"/>
  <cols>
    <col min="1" max="1" width="10.625" style="78" customWidth="1"/>
    <col min="2" max="9" width="9" style="78" customWidth="1"/>
    <col min="10" max="16384" width="9" style="77"/>
  </cols>
  <sheetData>
    <row r="1" spans="1:13" x14ac:dyDescent="0.4">
      <c r="A1" s="76"/>
      <c r="B1" s="76"/>
      <c r="C1" s="76"/>
      <c r="D1" s="76"/>
      <c r="E1" s="76"/>
      <c r="F1" s="76"/>
      <c r="G1" s="76"/>
      <c r="H1" s="76"/>
      <c r="I1" s="76"/>
    </row>
    <row r="2" spans="1:13" x14ac:dyDescent="0.4">
      <c r="A2" s="76"/>
      <c r="B2" s="76"/>
      <c r="C2" s="76"/>
      <c r="D2" s="76"/>
      <c r="E2" s="76"/>
      <c r="F2" s="76"/>
      <c r="G2" s="76"/>
      <c r="H2" s="76"/>
      <c r="I2" s="76"/>
    </row>
    <row r="3" spans="1:13" x14ac:dyDescent="0.4">
      <c r="A3" s="76"/>
      <c r="B3" s="76"/>
      <c r="C3" s="76"/>
      <c r="D3" s="76"/>
      <c r="E3" s="76"/>
      <c r="F3" s="76"/>
      <c r="G3" s="76"/>
      <c r="H3" s="76"/>
      <c r="I3" s="76"/>
    </row>
    <row r="4" spans="1:13" x14ac:dyDescent="0.4">
      <c r="A4" s="147" t="s">
        <v>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3" x14ac:dyDescent="0.4">
      <c r="J5" s="79"/>
      <c r="K5" s="79"/>
      <c r="L5" s="79"/>
      <c r="M5" s="79"/>
    </row>
    <row r="6" spans="1:13" x14ac:dyDescent="0.4">
      <c r="J6" s="79"/>
      <c r="K6" s="79"/>
      <c r="L6" s="79"/>
      <c r="M6" s="79"/>
    </row>
    <row r="7" spans="1:13" x14ac:dyDescent="0.4">
      <c r="A7" s="147" t="s">
        <v>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</row>
    <row r="8" spans="1:13" x14ac:dyDescent="0.4">
      <c r="J8" s="79"/>
      <c r="K8" s="79"/>
      <c r="L8" s="79"/>
      <c r="M8" s="79"/>
    </row>
    <row r="9" spans="1:13" x14ac:dyDescent="0.4">
      <c r="J9" s="79"/>
      <c r="K9" s="79"/>
      <c r="L9" s="79"/>
      <c r="M9" s="79"/>
    </row>
    <row r="10" spans="1:13" x14ac:dyDescent="0.4">
      <c r="A10" s="147" t="s">
        <v>2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x14ac:dyDescent="0.4">
      <c r="J11" s="79"/>
      <c r="K11" s="79"/>
      <c r="L11" s="79"/>
      <c r="M11" s="79"/>
    </row>
    <row r="12" spans="1:13" x14ac:dyDescent="0.4">
      <c r="J12" s="79"/>
      <c r="K12" s="79"/>
      <c r="L12" s="79"/>
      <c r="M12" s="79"/>
    </row>
    <row r="13" spans="1:13" x14ac:dyDescent="0.4">
      <c r="J13" s="79"/>
      <c r="K13" s="79"/>
      <c r="L13" s="79"/>
      <c r="M13" s="79"/>
    </row>
    <row r="14" spans="1:13" x14ac:dyDescent="0.4">
      <c r="A14" s="144">
        <v>2020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</row>
    <row r="15" spans="1:13" x14ac:dyDescent="0.4">
      <c r="A15" s="145" t="s">
        <v>19</v>
      </c>
      <c r="B15" s="145"/>
      <c r="C15" s="145"/>
      <c r="D15" s="145"/>
      <c r="E15" s="145"/>
      <c r="F15" s="76"/>
      <c r="G15" s="76"/>
      <c r="H15" s="76"/>
      <c r="I15" s="146" t="s">
        <v>3</v>
      </c>
      <c r="J15" s="146"/>
      <c r="K15" s="146"/>
      <c r="L15" s="146"/>
      <c r="M15" s="64"/>
    </row>
    <row r="16" spans="1:13" x14ac:dyDescent="0.4">
      <c r="B16" s="76"/>
      <c r="C16" s="76"/>
      <c r="D16" s="76"/>
      <c r="E16" s="76"/>
      <c r="F16" s="76"/>
      <c r="G16" s="76"/>
      <c r="H16" s="76"/>
      <c r="I16" s="76"/>
    </row>
    <row r="17" spans="1:9" x14ac:dyDescent="0.4">
      <c r="A17" s="76"/>
      <c r="B17" s="76"/>
      <c r="C17" s="76"/>
      <c r="D17" s="76"/>
      <c r="E17" s="76"/>
      <c r="F17" s="76"/>
      <c r="G17" s="76"/>
      <c r="H17" s="76"/>
      <c r="I17" s="76"/>
    </row>
    <row r="18" spans="1:9" x14ac:dyDescent="0.4">
      <c r="A18" s="76"/>
      <c r="B18" s="76"/>
      <c r="C18" s="76"/>
      <c r="D18" s="76"/>
      <c r="E18" s="76"/>
      <c r="F18" s="76"/>
      <c r="G18" s="76"/>
      <c r="H18" s="76"/>
      <c r="I18" s="76"/>
    </row>
    <row r="19" spans="1:9" x14ac:dyDescent="0.4">
      <c r="A19" s="76"/>
      <c r="B19" s="76"/>
      <c r="C19" s="76"/>
      <c r="D19" s="76"/>
      <c r="E19" s="76"/>
      <c r="F19" s="76"/>
      <c r="G19" s="76"/>
      <c r="H19" s="76"/>
      <c r="I19" s="76"/>
    </row>
    <row r="20" spans="1:9" x14ac:dyDescent="0.4">
      <c r="A20" s="76"/>
      <c r="B20" s="76"/>
      <c r="C20" s="76"/>
      <c r="D20" s="76"/>
      <c r="E20" s="76"/>
      <c r="F20" s="76"/>
      <c r="G20" s="76"/>
      <c r="H20" s="76"/>
      <c r="I20" s="76"/>
    </row>
    <row r="21" spans="1:9" x14ac:dyDescent="0.4">
      <c r="A21" s="76"/>
      <c r="B21" s="76"/>
      <c r="C21" s="76"/>
      <c r="D21" s="76"/>
      <c r="E21" s="76"/>
      <c r="F21" s="76"/>
      <c r="G21" s="76"/>
      <c r="H21" s="76"/>
      <c r="I21" s="76"/>
    </row>
    <row r="22" spans="1:9" x14ac:dyDescent="0.4">
      <c r="A22" s="76"/>
      <c r="B22" s="76"/>
      <c r="C22" s="76"/>
      <c r="D22" s="76"/>
      <c r="E22" s="76"/>
      <c r="F22" s="76"/>
      <c r="G22" s="76"/>
      <c r="H22" s="76"/>
      <c r="I22" s="76"/>
    </row>
    <row r="23" spans="1:9" x14ac:dyDescent="0.4">
      <c r="A23" s="76"/>
      <c r="B23" s="76"/>
      <c r="C23" s="76"/>
      <c r="D23" s="76"/>
      <c r="E23" s="76"/>
      <c r="F23" s="76"/>
      <c r="G23" s="76"/>
      <c r="H23" s="76"/>
      <c r="I23" s="76"/>
    </row>
    <row r="24" spans="1:9" x14ac:dyDescent="0.4">
      <c r="A24" s="76"/>
      <c r="B24" s="76"/>
      <c r="C24" s="76"/>
      <c r="D24" s="76"/>
      <c r="E24" s="76"/>
      <c r="F24" s="76"/>
      <c r="G24" s="76"/>
      <c r="H24" s="76"/>
      <c r="I24" s="76"/>
    </row>
    <row r="25" spans="1:9" x14ac:dyDescent="0.4">
      <c r="A25" s="76"/>
      <c r="B25" s="76"/>
      <c r="C25" s="76"/>
      <c r="D25" s="76"/>
      <c r="E25" s="76"/>
      <c r="F25" s="76"/>
      <c r="G25" s="76"/>
      <c r="H25" s="76"/>
      <c r="I25" s="76"/>
    </row>
    <row r="26" spans="1:9" x14ac:dyDescent="0.4">
      <c r="A26" s="76"/>
      <c r="B26" s="76"/>
      <c r="C26" s="76"/>
      <c r="D26" s="76"/>
      <c r="E26" s="76"/>
      <c r="F26" s="76"/>
      <c r="G26" s="76"/>
      <c r="H26" s="76"/>
      <c r="I26" s="76"/>
    </row>
    <row r="27" spans="1:9" x14ac:dyDescent="0.4">
      <c r="A27" s="76"/>
      <c r="B27" s="76"/>
      <c r="C27" s="76"/>
      <c r="D27" s="76"/>
      <c r="E27" s="76"/>
      <c r="F27" s="76"/>
      <c r="G27" s="76"/>
      <c r="H27" s="76"/>
      <c r="I27" s="76"/>
    </row>
    <row r="28" spans="1:9" x14ac:dyDescent="0.4">
      <c r="A28" s="76"/>
      <c r="B28" s="76"/>
      <c r="C28" s="76"/>
      <c r="D28" s="76"/>
      <c r="E28" s="76"/>
      <c r="F28" s="76"/>
      <c r="G28" s="76"/>
      <c r="H28" s="76"/>
      <c r="I28" s="76"/>
    </row>
    <row r="29" spans="1:9" x14ac:dyDescent="0.4">
      <c r="A29" s="76"/>
      <c r="B29" s="76"/>
      <c r="C29" s="76"/>
      <c r="D29" s="76"/>
      <c r="E29" s="76"/>
      <c r="F29" s="76"/>
      <c r="G29" s="76"/>
      <c r="H29" s="76"/>
      <c r="I29" s="76"/>
    </row>
    <row r="30" spans="1:9" x14ac:dyDescent="0.4">
      <c r="A30" s="76"/>
      <c r="B30" s="76"/>
      <c r="C30" s="76"/>
      <c r="D30" s="76"/>
      <c r="E30" s="76"/>
      <c r="F30" s="76"/>
      <c r="G30" s="76"/>
      <c r="H30" s="76"/>
      <c r="I30" s="76"/>
    </row>
    <row r="31" spans="1:9" x14ac:dyDescent="0.4">
      <c r="A31" s="76"/>
      <c r="B31" s="76"/>
      <c r="C31" s="76"/>
      <c r="D31" s="76"/>
      <c r="E31" s="76"/>
      <c r="F31" s="76"/>
      <c r="G31" s="76"/>
      <c r="H31" s="76"/>
      <c r="I31" s="76"/>
    </row>
    <row r="32" spans="1:9" x14ac:dyDescent="0.4">
      <c r="A32" s="76"/>
      <c r="B32" s="76"/>
      <c r="C32" s="76"/>
      <c r="D32" s="76"/>
      <c r="E32" s="76"/>
      <c r="F32" s="76"/>
      <c r="G32" s="76"/>
      <c r="H32" s="76"/>
      <c r="I32" s="76"/>
    </row>
    <row r="33" spans="1:9" x14ac:dyDescent="0.4">
      <c r="A33" s="76"/>
      <c r="B33" s="76"/>
      <c r="C33" s="76"/>
      <c r="D33" s="76"/>
      <c r="E33" s="76"/>
      <c r="F33" s="76"/>
      <c r="G33" s="76"/>
      <c r="H33" s="76"/>
      <c r="I33" s="76"/>
    </row>
    <row r="34" spans="1:9" x14ac:dyDescent="0.4">
      <c r="A34" s="76"/>
      <c r="B34" s="76"/>
      <c r="C34" s="76"/>
      <c r="D34" s="76"/>
      <c r="E34" s="76"/>
      <c r="F34" s="76"/>
      <c r="G34" s="76"/>
      <c r="H34" s="76"/>
      <c r="I34" s="76"/>
    </row>
    <row r="35" spans="1:9" x14ac:dyDescent="0.4">
      <c r="A35" s="76"/>
      <c r="B35" s="76"/>
      <c r="C35" s="76"/>
      <c r="D35" s="76"/>
      <c r="E35" s="76"/>
      <c r="F35" s="76"/>
      <c r="G35" s="76"/>
      <c r="H35" s="76"/>
      <c r="I35" s="76"/>
    </row>
    <row r="36" spans="1:9" x14ac:dyDescent="0.4">
      <c r="A36" s="76"/>
      <c r="B36" s="76"/>
      <c r="C36" s="76"/>
      <c r="D36" s="76"/>
      <c r="E36" s="76"/>
      <c r="F36" s="76"/>
      <c r="G36" s="76"/>
      <c r="H36" s="76"/>
      <c r="I36" s="76"/>
    </row>
    <row r="37" spans="1:9" x14ac:dyDescent="0.4">
      <c r="A37" s="76"/>
      <c r="B37" s="76"/>
      <c r="C37" s="76"/>
      <c r="D37" s="76"/>
      <c r="E37" s="76"/>
      <c r="F37" s="76"/>
      <c r="G37" s="76"/>
      <c r="H37" s="76"/>
      <c r="I37" s="76"/>
    </row>
    <row r="38" spans="1:9" x14ac:dyDescent="0.4">
      <c r="A38" s="76"/>
      <c r="B38" s="76"/>
      <c r="C38" s="76"/>
      <c r="D38" s="76"/>
      <c r="E38" s="76"/>
      <c r="F38" s="76"/>
      <c r="G38" s="76"/>
      <c r="H38" s="76"/>
      <c r="I38" s="76"/>
    </row>
    <row r="39" spans="1:9" x14ac:dyDescent="0.4">
      <c r="A39" s="76"/>
      <c r="B39" s="76"/>
      <c r="C39" s="76"/>
      <c r="D39" s="76"/>
      <c r="E39" s="76"/>
      <c r="F39" s="76"/>
      <c r="G39" s="76"/>
      <c r="H39" s="76"/>
      <c r="I39" s="76"/>
    </row>
    <row r="40" spans="1:9" x14ac:dyDescent="0.4">
      <c r="A40" s="76"/>
      <c r="B40" s="76"/>
      <c r="C40" s="76"/>
      <c r="D40" s="76"/>
      <c r="E40" s="76"/>
      <c r="F40" s="76"/>
      <c r="G40" s="76"/>
      <c r="H40" s="76"/>
      <c r="I40" s="76"/>
    </row>
    <row r="41" spans="1:9" x14ac:dyDescent="0.4">
      <c r="A41" s="76"/>
      <c r="B41" s="76"/>
      <c r="C41" s="76"/>
      <c r="D41" s="76"/>
      <c r="E41" s="76"/>
      <c r="F41" s="76"/>
      <c r="G41" s="76"/>
      <c r="H41" s="76"/>
      <c r="I41" s="76"/>
    </row>
    <row r="42" spans="1:9" x14ac:dyDescent="0.4">
      <c r="A42" s="76"/>
      <c r="B42" s="76"/>
      <c r="C42" s="76"/>
      <c r="D42" s="76"/>
      <c r="E42" s="76"/>
      <c r="F42" s="76"/>
      <c r="G42" s="76"/>
      <c r="H42" s="76"/>
      <c r="I42" s="76"/>
    </row>
    <row r="43" spans="1:9" x14ac:dyDescent="0.4">
      <c r="A43" s="76"/>
      <c r="B43" s="76"/>
      <c r="C43" s="76"/>
      <c r="D43" s="76"/>
      <c r="E43" s="76"/>
      <c r="F43" s="76"/>
      <c r="G43" s="76"/>
      <c r="H43" s="76"/>
      <c r="I43" s="76"/>
    </row>
    <row r="44" spans="1:9" x14ac:dyDescent="0.4">
      <c r="A44" s="76"/>
      <c r="B44" s="76"/>
      <c r="C44" s="76"/>
      <c r="D44" s="76"/>
      <c r="E44" s="76"/>
      <c r="F44" s="76"/>
      <c r="G44" s="76"/>
      <c r="H44" s="76"/>
      <c r="I44" s="76"/>
    </row>
    <row r="45" spans="1:9" x14ac:dyDescent="0.4">
      <c r="A45" s="76"/>
      <c r="B45" s="76"/>
      <c r="C45" s="76"/>
      <c r="D45" s="76"/>
      <c r="E45" s="76"/>
      <c r="F45" s="76"/>
      <c r="G45" s="76"/>
      <c r="H45" s="76"/>
      <c r="I45" s="76"/>
    </row>
    <row r="46" spans="1:9" x14ac:dyDescent="0.4">
      <c r="A46" s="76"/>
      <c r="B46" s="76"/>
      <c r="C46" s="76"/>
      <c r="D46" s="76"/>
      <c r="E46" s="76"/>
      <c r="F46" s="76"/>
      <c r="G46" s="76"/>
      <c r="H46" s="76"/>
      <c r="I46" s="76"/>
    </row>
    <row r="47" spans="1:9" x14ac:dyDescent="0.4">
      <c r="A47" s="76"/>
      <c r="B47" s="76"/>
      <c r="C47" s="76"/>
      <c r="D47" s="76"/>
      <c r="E47" s="76"/>
      <c r="F47" s="76"/>
      <c r="G47" s="76"/>
      <c r="H47" s="76"/>
      <c r="I47" s="76"/>
    </row>
    <row r="48" spans="1:9" x14ac:dyDescent="0.4">
      <c r="A48" s="76"/>
      <c r="B48" s="76"/>
      <c r="C48" s="76"/>
      <c r="D48" s="76"/>
      <c r="E48" s="76"/>
      <c r="F48" s="76"/>
      <c r="G48" s="76"/>
      <c r="H48" s="76"/>
      <c r="I48" s="76"/>
    </row>
    <row r="49" spans="1:9" x14ac:dyDescent="0.4">
      <c r="A49" s="76"/>
      <c r="B49" s="76"/>
      <c r="C49" s="76"/>
      <c r="D49" s="76"/>
      <c r="E49" s="76"/>
      <c r="F49" s="76"/>
      <c r="G49" s="76"/>
      <c r="H49" s="76"/>
      <c r="I49" s="76"/>
    </row>
    <row r="50" spans="1:9" x14ac:dyDescent="0.4">
      <c r="A50" s="76"/>
      <c r="B50" s="76"/>
      <c r="C50" s="76"/>
      <c r="D50" s="76"/>
      <c r="E50" s="76"/>
      <c r="F50" s="76"/>
      <c r="G50" s="76"/>
      <c r="H50" s="76"/>
      <c r="I50" s="76"/>
    </row>
    <row r="51" spans="1:9" x14ac:dyDescent="0.4">
      <c r="A51" s="76"/>
      <c r="B51" s="76"/>
      <c r="C51" s="76"/>
      <c r="D51" s="76"/>
      <c r="E51" s="76"/>
      <c r="F51" s="76"/>
      <c r="G51" s="76"/>
      <c r="H51" s="76"/>
      <c r="I51" s="76"/>
    </row>
    <row r="52" spans="1:9" x14ac:dyDescent="0.4">
      <c r="A52" s="76"/>
      <c r="B52" s="76"/>
      <c r="C52" s="76"/>
      <c r="D52" s="76"/>
      <c r="E52" s="76"/>
      <c r="F52" s="76"/>
      <c r="G52" s="76"/>
      <c r="H52" s="76"/>
      <c r="I52" s="76"/>
    </row>
    <row r="53" spans="1:9" x14ac:dyDescent="0.4">
      <c r="A53" s="76"/>
      <c r="B53" s="76"/>
      <c r="C53" s="76"/>
      <c r="D53" s="76"/>
      <c r="E53" s="76"/>
      <c r="F53" s="76"/>
      <c r="G53" s="76"/>
      <c r="H53" s="76"/>
      <c r="I53" s="76"/>
    </row>
    <row r="54" spans="1:9" x14ac:dyDescent="0.4">
      <c r="A54" s="76"/>
      <c r="B54" s="76"/>
      <c r="C54" s="76"/>
      <c r="D54" s="76"/>
      <c r="E54" s="76"/>
      <c r="F54" s="76"/>
      <c r="G54" s="76"/>
      <c r="H54" s="76"/>
      <c r="I54" s="76"/>
    </row>
    <row r="55" spans="1:9" x14ac:dyDescent="0.4">
      <c r="A55" s="76"/>
      <c r="B55" s="76"/>
      <c r="C55" s="76"/>
      <c r="D55" s="76"/>
      <c r="E55" s="76"/>
      <c r="F55" s="76"/>
      <c r="G55" s="76"/>
      <c r="H55" s="76"/>
      <c r="I55" s="76"/>
    </row>
    <row r="56" spans="1:9" x14ac:dyDescent="0.4">
      <c r="A56" s="76"/>
      <c r="B56" s="76"/>
      <c r="C56" s="76"/>
      <c r="D56" s="76"/>
      <c r="E56" s="76"/>
      <c r="F56" s="76"/>
      <c r="G56" s="76"/>
      <c r="H56" s="76"/>
      <c r="I56" s="76"/>
    </row>
    <row r="57" spans="1:9" x14ac:dyDescent="0.4">
      <c r="A57" s="76"/>
      <c r="B57" s="76"/>
      <c r="C57" s="76"/>
      <c r="D57" s="76"/>
      <c r="E57" s="76"/>
      <c r="F57" s="76"/>
      <c r="G57" s="76"/>
      <c r="H57" s="76"/>
      <c r="I57" s="76"/>
    </row>
    <row r="58" spans="1:9" x14ac:dyDescent="0.4">
      <c r="A58" s="76"/>
      <c r="B58" s="76"/>
      <c r="C58" s="76"/>
      <c r="D58" s="76"/>
      <c r="E58" s="76"/>
      <c r="F58" s="76"/>
      <c r="G58" s="76"/>
      <c r="H58" s="76"/>
      <c r="I58" s="76"/>
    </row>
    <row r="59" spans="1:9" x14ac:dyDescent="0.4">
      <c r="A59" s="76"/>
      <c r="B59" s="76"/>
      <c r="C59" s="76"/>
      <c r="D59" s="76"/>
      <c r="E59" s="76"/>
      <c r="F59" s="76"/>
      <c r="G59" s="76"/>
      <c r="H59" s="76"/>
      <c r="I59" s="76"/>
    </row>
    <row r="60" spans="1:9" x14ac:dyDescent="0.4">
      <c r="A60" s="76"/>
      <c r="B60" s="76"/>
      <c r="C60" s="76"/>
      <c r="D60" s="76"/>
      <c r="E60" s="76"/>
      <c r="F60" s="76"/>
      <c r="G60" s="76"/>
      <c r="H60" s="76"/>
      <c r="I60" s="76"/>
    </row>
    <row r="61" spans="1:9" x14ac:dyDescent="0.4">
      <c r="A61" s="76"/>
      <c r="B61" s="76"/>
      <c r="C61" s="76"/>
      <c r="D61" s="76"/>
      <c r="E61" s="76"/>
      <c r="F61" s="76"/>
      <c r="G61" s="76"/>
      <c r="H61" s="76"/>
      <c r="I61" s="76"/>
    </row>
    <row r="62" spans="1:9" x14ac:dyDescent="0.4">
      <c r="A62" s="76"/>
      <c r="B62" s="76"/>
      <c r="C62" s="76"/>
      <c r="D62" s="76"/>
      <c r="E62" s="76"/>
      <c r="F62" s="76"/>
      <c r="G62" s="76"/>
      <c r="H62" s="76"/>
      <c r="I62" s="76"/>
    </row>
    <row r="63" spans="1:9" x14ac:dyDescent="0.4">
      <c r="A63" s="76"/>
      <c r="B63" s="76"/>
      <c r="C63" s="76"/>
      <c r="D63" s="76"/>
      <c r="E63" s="76"/>
      <c r="F63" s="76"/>
      <c r="G63" s="76"/>
      <c r="H63" s="76"/>
      <c r="I63" s="76"/>
    </row>
    <row r="64" spans="1:9" x14ac:dyDescent="0.4">
      <c r="A64" s="76"/>
      <c r="B64" s="76"/>
      <c r="C64" s="76"/>
      <c r="D64" s="76"/>
      <c r="E64" s="76"/>
      <c r="F64" s="76"/>
      <c r="G64" s="76"/>
      <c r="H64" s="76"/>
      <c r="I64" s="76"/>
    </row>
    <row r="65" spans="1:9" x14ac:dyDescent="0.4">
      <c r="A65" s="76"/>
      <c r="B65" s="76"/>
      <c r="C65" s="76"/>
      <c r="D65" s="76"/>
      <c r="E65" s="76"/>
      <c r="F65" s="76"/>
      <c r="G65" s="76"/>
      <c r="H65" s="76"/>
      <c r="I65" s="76"/>
    </row>
    <row r="66" spans="1:9" x14ac:dyDescent="0.4">
      <c r="A66" s="76"/>
      <c r="B66" s="76"/>
      <c r="C66" s="76"/>
      <c r="D66" s="76"/>
      <c r="E66" s="76"/>
      <c r="F66" s="76"/>
      <c r="G66" s="76"/>
      <c r="H66" s="76"/>
      <c r="I66" s="76"/>
    </row>
    <row r="67" spans="1:9" x14ac:dyDescent="0.4">
      <c r="A67" s="76"/>
      <c r="B67" s="76"/>
      <c r="C67" s="76"/>
      <c r="D67" s="76"/>
      <c r="E67" s="76"/>
      <c r="F67" s="76"/>
      <c r="G67" s="76"/>
      <c r="H67" s="76"/>
      <c r="I67" s="76"/>
    </row>
    <row r="68" spans="1:9" x14ac:dyDescent="0.4">
      <c r="A68" s="76"/>
      <c r="B68" s="76"/>
      <c r="C68" s="76"/>
      <c r="D68" s="76"/>
      <c r="E68" s="76"/>
      <c r="F68" s="76"/>
      <c r="G68" s="76"/>
      <c r="H68" s="76"/>
      <c r="I68" s="76"/>
    </row>
    <row r="69" spans="1:9" x14ac:dyDescent="0.4">
      <c r="A69" s="76"/>
      <c r="B69" s="76"/>
      <c r="C69" s="76"/>
      <c r="D69" s="76"/>
      <c r="E69" s="76"/>
      <c r="F69" s="76"/>
      <c r="G69" s="76"/>
      <c r="H69" s="76"/>
      <c r="I69" s="76"/>
    </row>
    <row r="70" spans="1:9" x14ac:dyDescent="0.4">
      <c r="A70" s="76"/>
      <c r="B70" s="76"/>
      <c r="C70" s="76"/>
      <c r="D70" s="76"/>
      <c r="E70" s="76"/>
      <c r="F70" s="76"/>
      <c r="G70" s="76"/>
      <c r="H70" s="76"/>
      <c r="I70" s="76"/>
    </row>
    <row r="71" spans="1:9" x14ac:dyDescent="0.4">
      <c r="A71" s="76"/>
      <c r="B71" s="76"/>
      <c r="C71" s="76"/>
      <c r="D71" s="76"/>
      <c r="E71" s="76"/>
      <c r="F71" s="76"/>
      <c r="G71" s="76"/>
      <c r="H71" s="76"/>
      <c r="I71" s="76"/>
    </row>
    <row r="72" spans="1:9" x14ac:dyDescent="0.4">
      <c r="A72" s="76"/>
      <c r="B72" s="76"/>
      <c r="C72" s="76"/>
      <c r="D72" s="76"/>
      <c r="E72" s="76"/>
      <c r="F72" s="76"/>
      <c r="G72" s="76"/>
      <c r="H72" s="76"/>
      <c r="I72" s="76"/>
    </row>
    <row r="73" spans="1:9" x14ac:dyDescent="0.4">
      <c r="A73" s="76"/>
      <c r="B73" s="76"/>
      <c r="C73" s="76"/>
      <c r="D73" s="76"/>
      <c r="E73" s="76"/>
      <c r="F73" s="76"/>
      <c r="G73" s="76"/>
      <c r="H73" s="76"/>
      <c r="I73" s="76"/>
    </row>
    <row r="74" spans="1:9" x14ac:dyDescent="0.4">
      <c r="A74" s="76"/>
      <c r="B74" s="76"/>
      <c r="C74" s="76"/>
      <c r="D74" s="76"/>
      <c r="E74" s="76"/>
      <c r="F74" s="76"/>
      <c r="G74" s="76"/>
      <c r="H74" s="76"/>
      <c r="I74" s="76"/>
    </row>
    <row r="75" spans="1:9" x14ac:dyDescent="0.4">
      <c r="A75" s="76"/>
      <c r="B75" s="76"/>
      <c r="C75" s="76"/>
      <c r="D75" s="76"/>
      <c r="E75" s="76"/>
      <c r="F75" s="76"/>
      <c r="G75" s="76"/>
      <c r="H75" s="76"/>
      <c r="I75" s="76"/>
    </row>
    <row r="76" spans="1:9" x14ac:dyDescent="0.4">
      <c r="A76" s="76"/>
      <c r="B76" s="76"/>
      <c r="C76" s="76"/>
      <c r="D76" s="76"/>
      <c r="E76" s="76"/>
      <c r="F76" s="76"/>
      <c r="G76" s="76"/>
      <c r="H76" s="76"/>
      <c r="I76" s="76"/>
    </row>
    <row r="77" spans="1:9" x14ac:dyDescent="0.4">
      <c r="A77" s="76"/>
      <c r="B77" s="76"/>
      <c r="C77" s="76"/>
      <c r="D77" s="76"/>
      <c r="E77" s="76"/>
      <c r="F77" s="76"/>
      <c r="G77" s="76"/>
      <c r="H77" s="76"/>
      <c r="I77" s="76"/>
    </row>
    <row r="78" spans="1:9" x14ac:dyDescent="0.4">
      <c r="A78" s="76"/>
      <c r="B78" s="76"/>
      <c r="C78" s="76"/>
      <c r="D78" s="76"/>
      <c r="E78" s="76"/>
      <c r="F78" s="76"/>
      <c r="G78" s="76"/>
      <c r="H78" s="76"/>
      <c r="I78" s="76"/>
    </row>
    <row r="79" spans="1:9" x14ac:dyDescent="0.4">
      <c r="A79" s="76"/>
      <c r="B79" s="76"/>
      <c r="C79" s="76"/>
      <c r="D79" s="76"/>
      <c r="E79" s="76"/>
      <c r="F79" s="76"/>
      <c r="G79" s="76"/>
      <c r="H79" s="76"/>
      <c r="I79" s="76"/>
    </row>
    <row r="80" spans="1:9" x14ac:dyDescent="0.4">
      <c r="A80" s="76"/>
      <c r="B80" s="76"/>
      <c r="C80" s="76"/>
      <c r="D80" s="76"/>
      <c r="E80" s="76"/>
      <c r="F80" s="76"/>
      <c r="G80" s="76"/>
      <c r="H80" s="76"/>
      <c r="I80" s="76"/>
    </row>
    <row r="81" spans="1:9" x14ac:dyDescent="0.4">
      <c r="A81" s="76"/>
      <c r="B81" s="76"/>
      <c r="C81" s="76"/>
      <c r="D81" s="76"/>
      <c r="E81" s="76"/>
      <c r="F81" s="76"/>
      <c r="G81" s="76"/>
      <c r="H81" s="76"/>
      <c r="I81" s="76"/>
    </row>
    <row r="82" spans="1:9" x14ac:dyDescent="0.4">
      <c r="A82" s="76"/>
      <c r="B82" s="76"/>
      <c r="C82" s="76"/>
      <c r="D82" s="76"/>
      <c r="E82" s="76"/>
      <c r="F82" s="76"/>
      <c r="G82" s="76"/>
      <c r="H82" s="76"/>
      <c r="I82" s="76"/>
    </row>
    <row r="83" spans="1:9" x14ac:dyDescent="0.4">
      <c r="A83" s="76"/>
      <c r="B83" s="76"/>
      <c r="C83" s="76"/>
      <c r="D83" s="76"/>
      <c r="E83" s="76"/>
      <c r="F83" s="76"/>
      <c r="G83" s="76"/>
      <c r="H83" s="76"/>
      <c r="I83" s="76"/>
    </row>
    <row r="84" spans="1:9" x14ac:dyDescent="0.4">
      <c r="A84" s="76"/>
      <c r="B84" s="76"/>
      <c r="C84" s="76"/>
      <c r="D84" s="76"/>
      <c r="E84" s="76"/>
      <c r="F84" s="76"/>
      <c r="G84" s="76"/>
      <c r="H84" s="76"/>
      <c r="I84" s="76"/>
    </row>
    <row r="85" spans="1:9" x14ac:dyDescent="0.4">
      <c r="A85" s="76"/>
      <c r="B85" s="76"/>
      <c r="C85" s="76"/>
      <c r="D85" s="76"/>
      <c r="E85" s="76"/>
      <c r="F85" s="76"/>
      <c r="G85" s="76"/>
      <c r="H85" s="76"/>
      <c r="I85" s="76"/>
    </row>
    <row r="86" spans="1:9" x14ac:dyDescent="0.4">
      <c r="A86" s="76"/>
      <c r="B86" s="76"/>
      <c r="C86" s="76"/>
      <c r="D86" s="76"/>
      <c r="E86" s="76"/>
      <c r="F86" s="76"/>
      <c r="G86" s="76"/>
      <c r="H86" s="76"/>
      <c r="I86" s="76"/>
    </row>
    <row r="87" spans="1:9" x14ac:dyDescent="0.4">
      <c r="A87" s="76"/>
      <c r="B87" s="76"/>
      <c r="C87" s="76"/>
      <c r="D87" s="76"/>
      <c r="E87" s="76"/>
      <c r="F87" s="76"/>
      <c r="G87" s="76"/>
      <c r="H87" s="76"/>
      <c r="I87" s="76"/>
    </row>
    <row r="88" spans="1:9" x14ac:dyDescent="0.4">
      <c r="A88" s="76"/>
      <c r="B88" s="76"/>
      <c r="C88" s="76"/>
      <c r="D88" s="76"/>
      <c r="E88" s="76"/>
      <c r="F88" s="76"/>
      <c r="G88" s="76"/>
      <c r="H88" s="76"/>
      <c r="I88" s="76"/>
    </row>
    <row r="89" spans="1:9" x14ac:dyDescent="0.4">
      <c r="A89" s="76"/>
      <c r="B89" s="76"/>
      <c r="C89" s="76"/>
      <c r="D89" s="76"/>
      <c r="E89" s="76"/>
      <c r="F89" s="76"/>
      <c r="G89" s="76"/>
      <c r="H89" s="76"/>
      <c r="I89" s="76"/>
    </row>
    <row r="90" spans="1:9" x14ac:dyDescent="0.4">
      <c r="A90" s="76"/>
      <c r="B90" s="76"/>
      <c r="C90" s="76"/>
      <c r="D90" s="76"/>
      <c r="E90" s="76"/>
      <c r="F90" s="76"/>
      <c r="G90" s="76"/>
      <c r="H90" s="76"/>
      <c r="I90" s="76"/>
    </row>
    <row r="91" spans="1:9" x14ac:dyDescent="0.4">
      <c r="A91" s="76"/>
      <c r="B91" s="76"/>
      <c r="C91" s="76"/>
      <c r="D91" s="76"/>
      <c r="E91" s="76"/>
      <c r="F91" s="76"/>
      <c r="G91" s="76"/>
      <c r="H91" s="76"/>
      <c r="I91" s="76"/>
    </row>
    <row r="92" spans="1:9" x14ac:dyDescent="0.4">
      <c r="A92" s="76"/>
      <c r="B92" s="76"/>
      <c r="C92" s="76"/>
      <c r="D92" s="76"/>
      <c r="E92" s="76"/>
      <c r="F92" s="76"/>
      <c r="G92" s="76"/>
      <c r="H92" s="76"/>
      <c r="I92" s="76"/>
    </row>
    <row r="93" spans="1:9" x14ac:dyDescent="0.4">
      <c r="A93" s="76"/>
      <c r="B93" s="76"/>
      <c r="C93" s="76"/>
      <c r="D93" s="76"/>
      <c r="E93" s="76"/>
      <c r="F93" s="76"/>
      <c r="G93" s="76"/>
      <c r="H93" s="76"/>
      <c r="I93" s="76"/>
    </row>
    <row r="94" spans="1:9" x14ac:dyDescent="0.4">
      <c r="A94" s="76"/>
      <c r="B94" s="76"/>
      <c r="C94" s="76"/>
      <c r="D94" s="76"/>
      <c r="E94" s="76"/>
      <c r="F94" s="76"/>
      <c r="G94" s="76"/>
      <c r="H94" s="76"/>
      <c r="I94" s="76"/>
    </row>
    <row r="95" spans="1:9" x14ac:dyDescent="0.4">
      <c r="A95" s="76"/>
      <c r="B95" s="76"/>
      <c r="C95" s="76"/>
      <c r="D95" s="76"/>
      <c r="E95" s="76"/>
      <c r="F95" s="76"/>
      <c r="G95" s="76"/>
      <c r="H95" s="76"/>
      <c r="I95" s="76"/>
    </row>
    <row r="96" spans="1:9" x14ac:dyDescent="0.4">
      <c r="A96" s="76"/>
      <c r="B96" s="76"/>
      <c r="C96" s="76"/>
      <c r="D96" s="76"/>
      <c r="E96" s="76"/>
      <c r="F96" s="76"/>
      <c r="G96" s="76"/>
      <c r="H96" s="76"/>
      <c r="I96" s="76"/>
    </row>
    <row r="97" spans="1:9" x14ac:dyDescent="0.4">
      <c r="A97" s="76"/>
      <c r="B97" s="76"/>
      <c r="C97" s="76"/>
      <c r="D97" s="76"/>
      <c r="E97" s="76"/>
      <c r="F97" s="76"/>
      <c r="G97" s="76"/>
      <c r="H97" s="76"/>
      <c r="I97" s="76"/>
    </row>
    <row r="98" spans="1:9" x14ac:dyDescent="0.4">
      <c r="A98" s="76"/>
      <c r="B98" s="76"/>
      <c r="C98" s="76"/>
      <c r="D98" s="76"/>
      <c r="E98" s="76"/>
      <c r="F98" s="76"/>
      <c r="G98" s="76"/>
      <c r="H98" s="76"/>
      <c r="I98" s="76"/>
    </row>
    <row r="99" spans="1:9" x14ac:dyDescent="0.4">
      <c r="A99" s="76"/>
      <c r="B99" s="76"/>
      <c r="C99" s="76"/>
      <c r="D99" s="76"/>
      <c r="E99" s="76"/>
      <c r="F99" s="76"/>
      <c r="G99" s="76"/>
      <c r="H99" s="76"/>
      <c r="I99" s="76"/>
    </row>
    <row r="100" spans="1:9" x14ac:dyDescent="0.4">
      <c r="A100" s="76"/>
      <c r="B100" s="76"/>
      <c r="C100" s="76"/>
      <c r="D100" s="76"/>
      <c r="E100" s="76"/>
      <c r="F100" s="76"/>
      <c r="G100" s="76"/>
      <c r="H100" s="76"/>
      <c r="I100" s="76"/>
    </row>
    <row r="101" spans="1:9" x14ac:dyDescent="0.4">
      <c r="A101" s="76"/>
      <c r="B101" s="76"/>
      <c r="C101" s="76"/>
      <c r="D101" s="76"/>
      <c r="E101" s="76"/>
      <c r="F101" s="76"/>
      <c r="G101" s="76"/>
      <c r="H101" s="76"/>
      <c r="I101" s="76"/>
    </row>
    <row r="102" spans="1:9" x14ac:dyDescent="0.4">
      <c r="A102" s="76"/>
      <c r="B102" s="76"/>
      <c r="C102" s="76"/>
      <c r="D102" s="76"/>
      <c r="E102" s="76"/>
      <c r="F102" s="76"/>
      <c r="G102" s="76"/>
      <c r="H102" s="76"/>
      <c r="I102" s="76"/>
    </row>
    <row r="103" spans="1:9" x14ac:dyDescent="0.4">
      <c r="A103" s="76"/>
      <c r="B103" s="76"/>
      <c r="C103" s="76"/>
      <c r="D103" s="76"/>
      <c r="E103" s="76"/>
      <c r="F103" s="76"/>
      <c r="G103" s="76"/>
      <c r="H103" s="76"/>
      <c r="I103" s="76"/>
    </row>
    <row r="104" spans="1:9" x14ac:dyDescent="0.4">
      <c r="A104" s="76"/>
      <c r="B104" s="76"/>
      <c r="C104" s="76"/>
      <c r="D104" s="76"/>
      <c r="E104" s="76"/>
      <c r="F104" s="76"/>
      <c r="G104" s="76"/>
      <c r="H104" s="76"/>
      <c r="I104" s="76"/>
    </row>
    <row r="105" spans="1:9" x14ac:dyDescent="0.4">
      <c r="A105" s="76"/>
      <c r="B105" s="76"/>
      <c r="C105" s="76"/>
      <c r="D105" s="76"/>
      <c r="E105" s="76"/>
      <c r="F105" s="76"/>
      <c r="G105" s="76"/>
      <c r="H105" s="76"/>
      <c r="I105" s="76"/>
    </row>
    <row r="106" spans="1:9" x14ac:dyDescent="0.4">
      <c r="A106" s="76"/>
      <c r="B106" s="76"/>
      <c r="C106" s="76"/>
      <c r="D106" s="76"/>
      <c r="E106" s="76"/>
      <c r="F106" s="76"/>
      <c r="G106" s="76"/>
      <c r="H106" s="76"/>
      <c r="I106" s="76"/>
    </row>
    <row r="107" spans="1:9" x14ac:dyDescent="0.4">
      <c r="A107" s="76"/>
      <c r="B107" s="76"/>
      <c r="C107" s="76"/>
      <c r="D107" s="76"/>
      <c r="E107" s="76"/>
      <c r="F107" s="76"/>
      <c r="G107" s="76"/>
      <c r="H107" s="76"/>
      <c r="I107" s="76"/>
    </row>
    <row r="108" spans="1:9" x14ac:dyDescent="0.4">
      <c r="A108" s="76"/>
      <c r="B108" s="76"/>
      <c r="C108" s="76"/>
      <c r="D108" s="76"/>
      <c r="E108" s="76"/>
      <c r="F108" s="76"/>
      <c r="G108" s="76"/>
      <c r="H108" s="76"/>
      <c r="I108" s="76"/>
    </row>
    <row r="109" spans="1:9" x14ac:dyDescent="0.4">
      <c r="A109" s="76"/>
      <c r="B109" s="76"/>
      <c r="C109" s="76"/>
      <c r="D109" s="76"/>
      <c r="E109" s="76"/>
      <c r="F109" s="76"/>
      <c r="G109" s="76"/>
      <c r="H109" s="76"/>
      <c r="I109" s="76"/>
    </row>
    <row r="110" spans="1:9" x14ac:dyDescent="0.4">
      <c r="A110" s="76"/>
      <c r="B110" s="76"/>
      <c r="C110" s="76"/>
      <c r="D110" s="76"/>
      <c r="E110" s="76"/>
      <c r="F110" s="76"/>
      <c r="G110" s="76"/>
      <c r="H110" s="76"/>
      <c r="I110" s="76"/>
    </row>
    <row r="111" spans="1:9" x14ac:dyDescent="0.4">
      <c r="A111" s="76"/>
      <c r="B111" s="76"/>
      <c r="C111" s="76"/>
      <c r="D111" s="76"/>
      <c r="E111" s="76"/>
      <c r="F111" s="76"/>
      <c r="G111" s="76"/>
      <c r="H111" s="76"/>
      <c r="I111" s="76"/>
    </row>
    <row r="112" spans="1:9" x14ac:dyDescent="0.4">
      <c r="A112" s="76"/>
      <c r="B112" s="76"/>
      <c r="C112" s="76"/>
      <c r="D112" s="76"/>
      <c r="E112" s="76"/>
      <c r="F112" s="76"/>
      <c r="G112" s="76"/>
      <c r="H112" s="76"/>
      <c r="I112" s="76"/>
    </row>
    <row r="113" spans="1:9" x14ac:dyDescent="0.4">
      <c r="A113" s="76"/>
      <c r="B113" s="76"/>
      <c r="C113" s="76"/>
      <c r="D113" s="76"/>
      <c r="E113" s="76"/>
      <c r="F113" s="76"/>
      <c r="G113" s="76"/>
      <c r="H113" s="76"/>
      <c r="I113" s="76"/>
    </row>
    <row r="114" spans="1:9" x14ac:dyDescent="0.4">
      <c r="A114" s="76"/>
      <c r="B114" s="76"/>
      <c r="C114" s="76"/>
      <c r="D114" s="76"/>
      <c r="E114" s="76"/>
      <c r="F114" s="76"/>
      <c r="G114" s="76"/>
      <c r="H114" s="76"/>
      <c r="I114" s="76"/>
    </row>
    <row r="115" spans="1:9" x14ac:dyDescent="0.4">
      <c r="A115" s="76"/>
      <c r="B115" s="76"/>
      <c r="C115" s="76"/>
      <c r="D115" s="76"/>
      <c r="E115" s="76"/>
      <c r="F115" s="76"/>
      <c r="G115" s="76"/>
      <c r="H115" s="76"/>
      <c r="I115" s="76"/>
    </row>
    <row r="116" spans="1:9" x14ac:dyDescent="0.4">
      <c r="A116" s="76"/>
      <c r="B116" s="76"/>
      <c r="C116" s="76"/>
      <c r="D116" s="76"/>
      <c r="E116" s="76"/>
      <c r="F116" s="76"/>
      <c r="G116" s="76"/>
      <c r="H116" s="76"/>
      <c r="I116" s="76"/>
    </row>
    <row r="117" spans="1:9" x14ac:dyDescent="0.4">
      <c r="A117" s="76"/>
      <c r="B117" s="76"/>
      <c r="C117" s="76"/>
      <c r="D117" s="76"/>
      <c r="E117" s="76"/>
      <c r="F117" s="76"/>
      <c r="G117" s="76"/>
      <c r="H117" s="76"/>
      <c r="I117" s="76"/>
    </row>
    <row r="118" spans="1:9" x14ac:dyDescent="0.4">
      <c r="A118" s="76"/>
      <c r="B118" s="76"/>
      <c r="C118" s="76"/>
      <c r="D118" s="76"/>
      <c r="E118" s="76"/>
      <c r="F118" s="76"/>
      <c r="G118" s="76"/>
      <c r="H118" s="76"/>
      <c r="I118" s="76"/>
    </row>
    <row r="119" spans="1:9" x14ac:dyDescent="0.4">
      <c r="A119" s="76"/>
      <c r="B119" s="76"/>
      <c r="C119" s="76"/>
      <c r="D119" s="76"/>
      <c r="E119" s="76"/>
      <c r="F119" s="76"/>
      <c r="G119" s="76"/>
      <c r="H119" s="76"/>
      <c r="I119" s="76"/>
    </row>
    <row r="120" spans="1:9" x14ac:dyDescent="0.4">
      <c r="A120" s="76"/>
      <c r="B120" s="76"/>
      <c r="C120" s="76"/>
      <c r="D120" s="76"/>
      <c r="E120" s="76"/>
      <c r="F120" s="76"/>
      <c r="G120" s="76"/>
      <c r="H120" s="76"/>
      <c r="I120" s="76"/>
    </row>
    <row r="121" spans="1:9" x14ac:dyDescent="0.4">
      <c r="A121" s="76"/>
      <c r="B121" s="76"/>
      <c r="C121" s="76"/>
      <c r="D121" s="76"/>
      <c r="E121" s="76"/>
      <c r="F121" s="76"/>
      <c r="G121" s="76"/>
      <c r="H121" s="76"/>
      <c r="I121" s="76"/>
    </row>
    <row r="122" spans="1:9" x14ac:dyDescent="0.4">
      <c r="A122" s="76"/>
      <c r="B122" s="76"/>
      <c r="C122" s="76"/>
      <c r="D122" s="76"/>
      <c r="E122" s="76"/>
      <c r="F122" s="76"/>
      <c r="G122" s="76"/>
      <c r="H122" s="76"/>
      <c r="I122" s="76"/>
    </row>
    <row r="123" spans="1:9" x14ac:dyDescent="0.4">
      <c r="A123" s="76"/>
      <c r="B123" s="76"/>
      <c r="C123" s="76"/>
      <c r="D123" s="76"/>
      <c r="E123" s="76"/>
      <c r="F123" s="76"/>
      <c r="G123" s="76"/>
      <c r="H123" s="76"/>
      <c r="I123" s="76"/>
    </row>
    <row r="124" spans="1:9" x14ac:dyDescent="0.4">
      <c r="A124" s="76"/>
      <c r="B124" s="76"/>
      <c r="C124" s="76"/>
      <c r="D124" s="76"/>
      <c r="E124" s="76"/>
      <c r="F124" s="76"/>
      <c r="G124" s="76"/>
      <c r="H124" s="76"/>
      <c r="I124" s="76"/>
    </row>
    <row r="125" spans="1:9" x14ac:dyDescent="0.4">
      <c r="A125" s="76"/>
      <c r="B125" s="76"/>
      <c r="C125" s="76"/>
      <c r="D125" s="76"/>
      <c r="E125" s="76"/>
      <c r="F125" s="76"/>
      <c r="G125" s="76"/>
      <c r="H125" s="76"/>
      <c r="I125" s="76"/>
    </row>
    <row r="126" spans="1:9" x14ac:dyDescent="0.4">
      <c r="A126" s="76"/>
      <c r="B126" s="76"/>
      <c r="C126" s="76"/>
      <c r="D126" s="76"/>
      <c r="E126" s="76"/>
      <c r="F126" s="76"/>
      <c r="G126" s="76"/>
      <c r="H126" s="76"/>
      <c r="I126" s="76"/>
    </row>
    <row r="127" spans="1:9" x14ac:dyDescent="0.4">
      <c r="A127" s="76"/>
      <c r="B127" s="76"/>
      <c r="C127" s="76"/>
      <c r="D127" s="76"/>
      <c r="E127" s="76"/>
      <c r="F127" s="76"/>
      <c r="G127" s="76"/>
      <c r="H127" s="76"/>
      <c r="I127" s="76"/>
    </row>
    <row r="128" spans="1:9" x14ac:dyDescent="0.4">
      <c r="A128" s="76"/>
      <c r="B128" s="76"/>
      <c r="C128" s="76"/>
      <c r="D128" s="76"/>
      <c r="E128" s="76"/>
      <c r="F128" s="76"/>
      <c r="G128" s="76"/>
      <c r="H128" s="76"/>
      <c r="I128" s="76"/>
    </row>
    <row r="129" spans="1:9" x14ac:dyDescent="0.4">
      <c r="A129" s="76"/>
      <c r="B129" s="76"/>
      <c r="C129" s="76"/>
      <c r="D129" s="76"/>
      <c r="E129" s="76"/>
      <c r="F129" s="76"/>
      <c r="G129" s="76"/>
      <c r="H129" s="76"/>
      <c r="I129" s="76"/>
    </row>
    <row r="130" spans="1:9" x14ac:dyDescent="0.4">
      <c r="A130" s="76"/>
      <c r="B130" s="76"/>
      <c r="C130" s="76"/>
      <c r="D130" s="76"/>
      <c r="E130" s="76"/>
      <c r="F130" s="76"/>
      <c r="G130" s="76"/>
      <c r="H130" s="76"/>
      <c r="I130" s="76"/>
    </row>
    <row r="131" spans="1:9" x14ac:dyDescent="0.4">
      <c r="A131" s="76"/>
      <c r="B131" s="76"/>
      <c r="C131" s="76"/>
      <c r="D131" s="76"/>
      <c r="E131" s="76"/>
      <c r="F131" s="76"/>
      <c r="G131" s="76"/>
      <c r="H131" s="76"/>
      <c r="I131" s="76"/>
    </row>
    <row r="132" spans="1:9" x14ac:dyDescent="0.4">
      <c r="A132" s="76"/>
      <c r="B132" s="76"/>
      <c r="C132" s="76"/>
      <c r="D132" s="76"/>
      <c r="E132" s="76"/>
      <c r="F132" s="76"/>
      <c r="G132" s="76"/>
      <c r="H132" s="76"/>
      <c r="I132" s="76"/>
    </row>
    <row r="133" spans="1:9" x14ac:dyDescent="0.4">
      <c r="A133" s="76"/>
      <c r="B133" s="76"/>
      <c r="C133" s="76"/>
      <c r="D133" s="76"/>
      <c r="E133" s="76"/>
      <c r="F133" s="76"/>
      <c r="G133" s="76"/>
      <c r="H133" s="76"/>
      <c r="I133" s="76"/>
    </row>
    <row r="134" spans="1:9" x14ac:dyDescent="0.4">
      <c r="A134" s="76"/>
      <c r="B134" s="76"/>
      <c r="C134" s="76"/>
      <c r="D134" s="76"/>
      <c r="E134" s="76"/>
      <c r="F134" s="76"/>
      <c r="G134" s="76"/>
      <c r="H134" s="76"/>
      <c r="I134" s="76"/>
    </row>
    <row r="135" spans="1:9" x14ac:dyDescent="0.4">
      <c r="A135" s="76"/>
      <c r="B135" s="76"/>
      <c r="C135" s="76"/>
      <c r="D135" s="76"/>
      <c r="E135" s="76"/>
      <c r="F135" s="76"/>
      <c r="G135" s="76"/>
      <c r="H135" s="76"/>
      <c r="I135" s="76"/>
    </row>
    <row r="136" spans="1:9" x14ac:dyDescent="0.4">
      <c r="A136" s="76"/>
      <c r="B136" s="76"/>
      <c r="C136" s="76"/>
      <c r="D136" s="76"/>
      <c r="E136" s="76"/>
      <c r="F136" s="76"/>
      <c r="G136" s="76"/>
      <c r="H136" s="76"/>
      <c r="I136" s="76"/>
    </row>
    <row r="137" spans="1:9" x14ac:dyDescent="0.4">
      <c r="A137" s="76"/>
      <c r="B137" s="76"/>
      <c r="C137" s="76"/>
      <c r="D137" s="76"/>
      <c r="E137" s="76"/>
      <c r="F137" s="76"/>
      <c r="G137" s="76"/>
      <c r="H137" s="76"/>
      <c r="I137" s="76"/>
    </row>
    <row r="138" spans="1:9" x14ac:dyDescent="0.4">
      <c r="A138" s="76"/>
      <c r="B138" s="76"/>
      <c r="C138" s="76"/>
      <c r="D138" s="76"/>
      <c r="E138" s="76"/>
      <c r="F138" s="76"/>
      <c r="G138" s="76"/>
      <c r="H138" s="76"/>
      <c r="I138" s="76"/>
    </row>
    <row r="139" spans="1:9" x14ac:dyDescent="0.4">
      <c r="A139" s="76"/>
      <c r="B139" s="76"/>
      <c r="C139" s="76"/>
      <c r="D139" s="76"/>
      <c r="E139" s="76"/>
      <c r="F139" s="76"/>
      <c r="G139" s="76"/>
      <c r="H139" s="76"/>
      <c r="I139" s="76"/>
    </row>
    <row r="140" spans="1:9" x14ac:dyDescent="0.4">
      <c r="A140" s="76"/>
      <c r="B140" s="76"/>
      <c r="C140" s="76"/>
      <c r="D140" s="76"/>
      <c r="E140" s="76"/>
      <c r="F140" s="76"/>
      <c r="G140" s="76"/>
      <c r="H140" s="76"/>
      <c r="I140" s="76"/>
    </row>
    <row r="141" spans="1:9" x14ac:dyDescent="0.4">
      <c r="A141" s="76"/>
      <c r="B141" s="76"/>
      <c r="C141" s="76"/>
      <c r="D141" s="76"/>
      <c r="E141" s="76"/>
      <c r="F141" s="76"/>
      <c r="G141" s="76"/>
      <c r="H141" s="76"/>
      <c r="I141" s="76"/>
    </row>
    <row r="142" spans="1:9" x14ac:dyDescent="0.4">
      <c r="A142" s="76"/>
      <c r="B142" s="76"/>
      <c r="C142" s="76"/>
      <c r="D142" s="76"/>
      <c r="E142" s="76"/>
      <c r="F142" s="76"/>
      <c r="G142" s="76"/>
      <c r="H142" s="76"/>
      <c r="I142" s="76"/>
    </row>
    <row r="143" spans="1:9" x14ac:dyDescent="0.4">
      <c r="A143" s="76"/>
      <c r="B143" s="76"/>
      <c r="C143" s="76"/>
      <c r="D143" s="76"/>
      <c r="E143" s="76"/>
      <c r="F143" s="76"/>
      <c r="G143" s="76"/>
      <c r="H143" s="76"/>
      <c r="I143" s="76"/>
    </row>
    <row r="144" spans="1:9" x14ac:dyDescent="0.4">
      <c r="A144" s="76"/>
      <c r="B144" s="76"/>
      <c r="C144" s="76"/>
      <c r="D144" s="76"/>
      <c r="E144" s="76"/>
      <c r="F144" s="76"/>
      <c r="G144" s="76"/>
      <c r="H144" s="76"/>
      <c r="I144" s="76"/>
    </row>
    <row r="145" spans="1:9" x14ac:dyDescent="0.4">
      <c r="A145" s="76"/>
      <c r="B145" s="76"/>
      <c r="C145" s="76"/>
      <c r="D145" s="76"/>
      <c r="E145" s="76"/>
      <c r="F145" s="76"/>
      <c r="G145" s="76"/>
      <c r="H145" s="76"/>
      <c r="I145" s="76"/>
    </row>
    <row r="146" spans="1:9" x14ac:dyDescent="0.4">
      <c r="A146" s="76"/>
      <c r="B146" s="76"/>
      <c r="C146" s="76"/>
      <c r="D146" s="76"/>
      <c r="E146" s="76"/>
      <c r="F146" s="76"/>
      <c r="G146" s="76"/>
      <c r="H146" s="76"/>
      <c r="I146" s="76"/>
    </row>
    <row r="147" spans="1:9" x14ac:dyDescent="0.4">
      <c r="A147" s="76"/>
      <c r="B147" s="76"/>
      <c r="C147" s="76"/>
      <c r="D147" s="76"/>
      <c r="E147" s="76"/>
      <c r="F147" s="76"/>
      <c r="G147" s="76"/>
      <c r="H147" s="76"/>
      <c r="I147" s="76"/>
    </row>
    <row r="148" spans="1:9" x14ac:dyDescent="0.4">
      <c r="A148" s="76"/>
      <c r="B148" s="76"/>
      <c r="C148" s="76"/>
      <c r="D148" s="76"/>
      <c r="E148" s="76"/>
      <c r="F148" s="76"/>
      <c r="G148" s="76"/>
      <c r="H148" s="76"/>
      <c r="I148" s="76"/>
    </row>
  </sheetData>
  <sheetProtection sheet="1" formatCells="0" formatColumns="0" formatRows="0" insertColumns="0" insertRows="0" insertHyperlinks="0" deleteColumns="0" deleteRows="0" sort="0"/>
  <mergeCells count="6">
    <mergeCell ref="A14:M14"/>
    <mergeCell ref="A15:E15"/>
    <mergeCell ref="I15:L15"/>
    <mergeCell ref="A4:M4"/>
    <mergeCell ref="A7:M7"/>
    <mergeCell ref="A10:M10"/>
  </mergeCells>
  <phoneticPr fontId="0" type="noConversion"/>
  <printOptions gridLines="1"/>
  <pageMargins left="0.78740157480314965" right="0.78740157480314965" top="0.78740157480314965" bottom="1.62" header="0.51181102362204722" footer="0.51181102362204722"/>
  <pageSetup paperSize="9" scale="91" orientation="landscape" r:id="rId1"/>
  <headerFooter alignWithMargins="0">
    <oddHeader>&amp;C- 1 -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64"/>
  <sheetViews>
    <sheetView showZeros="0" topLeftCell="A22" zoomScale="84" zoomScaleNormal="84" workbookViewId="0">
      <selection activeCell="F28" sqref="F28"/>
    </sheetView>
  </sheetViews>
  <sheetFormatPr baseColWidth="10" defaultColWidth="9" defaultRowHeight="15.75" x14ac:dyDescent="0.25"/>
  <cols>
    <col min="1" max="1" width="20.625" style="41" customWidth="1"/>
    <col min="2" max="2" width="15.37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7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.25" x14ac:dyDescent="0.3">
      <c r="A2" s="149" t="str">
        <f>"MÅLESTATISTIKK FOR ISOLATØRER - 1. HALVÅR "&amp;FORS!$A$14</f>
        <v>MÅLESTATISTIKK FOR ISOLATØRER - 1. HALVÅR 2020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16.5" thickBot="1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43"/>
      <c r="B4" s="44" t="s">
        <v>4</v>
      </c>
      <c r="C4" s="45"/>
      <c r="D4" s="44" t="s">
        <v>5</v>
      </c>
      <c r="E4" s="45"/>
      <c r="F4" s="44" t="str">
        <f>"Fortjeneste 1. halvår  "&amp;FORS!$A$14-0</f>
        <v>Fortjeneste 1. halvår  2020</v>
      </c>
      <c r="G4" s="46"/>
      <c r="H4" s="45"/>
      <c r="I4" s="44" t="str">
        <f>" 1. halvår  "&amp;FORS!$A$14-1</f>
        <v xml:space="preserve"> 1. halvår  2019</v>
      </c>
      <c r="J4" s="46"/>
      <c r="K4" s="45"/>
      <c r="L4" s="44" t="s">
        <v>23</v>
      </c>
      <c r="M4" s="47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27</v>
      </c>
      <c r="I5" s="49" t="s">
        <v>6</v>
      </c>
      <c r="J5" s="49" t="s">
        <v>6</v>
      </c>
      <c r="K5" s="50" t="s">
        <v>25</v>
      </c>
      <c r="L5" s="49" t="s">
        <v>6</v>
      </c>
      <c r="M5" s="51" t="s">
        <v>25</v>
      </c>
    </row>
    <row r="6" spans="1:13" x14ac:dyDescent="0.25">
      <c r="A6" s="52"/>
      <c r="B6" s="53" t="s">
        <v>24</v>
      </c>
      <c r="C6" s="53" t="s">
        <v>26</v>
      </c>
      <c r="D6" s="53" t="s">
        <v>24</v>
      </c>
      <c r="E6" s="53" t="s">
        <v>26</v>
      </c>
      <c r="F6" s="53" t="s">
        <v>24</v>
      </c>
      <c r="G6" s="53" t="s">
        <v>26</v>
      </c>
      <c r="H6" s="54" t="s">
        <v>28</v>
      </c>
      <c r="I6" s="53" t="s">
        <v>24</v>
      </c>
      <c r="J6" s="53" t="s">
        <v>26</v>
      </c>
      <c r="K6" s="54" t="s">
        <v>22</v>
      </c>
      <c r="L6" s="53" t="s">
        <v>24</v>
      </c>
      <c r="M6" s="55" t="s">
        <v>22</v>
      </c>
    </row>
    <row r="7" spans="1:13" x14ac:dyDescent="0.25">
      <c r="A7" s="56" t="s">
        <v>20</v>
      </c>
      <c r="B7" s="19"/>
      <c r="C7" s="17"/>
      <c r="D7" s="19"/>
      <c r="E7" s="19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/>
      <c r="L7" s="59">
        <f>IF(I7=0,0,(B7-I7)/I7)</f>
        <v>0</v>
      </c>
      <c r="M7" s="60">
        <f>IF(K7=0,0,(H7-K7)/K7)</f>
        <v>0</v>
      </c>
    </row>
    <row r="8" spans="1:13" x14ac:dyDescent="0.25">
      <c r="A8" s="56" t="s">
        <v>7</v>
      </c>
      <c r="B8" s="19"/>
      <c r="C8" s="17"/>
      <c r="D8" s="19"/>
      <c r="E8" s="17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/>
      <c r="J8" s="17"/>
      <c r="K8" s="17"/>
      <c r="L8" s="59">
        <f t="shared" ref="L8:L18" si="2">IF(I8=0,0,(B8-I8)/I8)</f>
        <v>0</v>
      </c>
      <c r="M8" s="60">
        <f t="shared" ref="M8:M18" si="3">IF(K8=0,0,(H8-K8)/K8)</f>
        <v>0</v>
      </c>
    </row>
    <row r="9" spans="1:13" x14ac:dyDescent="0.25">
      <c r="A9" s="56" t="s">
        <v>21</v>
      </c>
      <c r="B9" s="17"/>
      <c r="C9" s="17"/>
      <c r="D9" s="17"/>
      <c r="E9" s="17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/>
      <c r="L9" s="59">
        <f t="shared" si="2"/>
        <v>0</v>
      </c>
      <c r="M9" s="60">
        <f t="shared" si="3"/>
        <v>0</v>
      </c>
    </row>
    <row r="10" spans="1:13" x14ac:dyDescent="0.25">
      <c r="A10" s="56" t="s">
        <v>8</v>
      </c>
      <c r="B10" s="19"/>
      <c r="C10" s="17"/>
      <c r="D10" s="19"/>
      <c r="E10" s="17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/>
      <c r="L10" s="59">
        <f t="shared" si="2"/>
        <v>0</v>
      </c>
      <c r="M10" s="60">
        <f t="shared" si="3"/>
        <v>0</v>
      </c>
    </row>
    <row r="11" spans="1:13" x14ac:dyDescent="0.25">
      <c r="A11" s="56" t="s">
        <v>9</v>
      </c>
      <c r="B11" s="17"/>
      <c r="C11" s="17"/>
      <c r="D11" s="17"/>
      <c r="E11" s="17"/>
      <c r="F11" s="58">
        <f t="shared" si="0"/>
        <v>0</v>
      </c>
      <c r="G11" s="58">
        <f t="shared" si="0"/>
        <v>0</v>
      </c>
      <c r="H11" s="58">
        <f t="shared" si="1"/>
        <v>0</v>
      </c>
      <c r="I11" s="17"/>
      <c r="J11" s="17"/>
      <c r="K11" s="17"/>
      <c r="L11" s="59">
        <f t="shared" si="2"/>
        <v>0</v>
      </c>
      <c r="M11" s="60">
        <f t="shared" si="3"/>
        <v>0</v>
      </c>
    </row>
    <row r="12" spans="1:13" x14ac:dyDescent="0.25">
      <c r="A12" s="56" t="s">
        <v>11</v>
      </c>
      <c r="B12" s="19"/>
      <c r="C12" s="17"/>
      <c r="D12" s="19"/>
      <c r="E12" s="17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/>
      <c r="L12" s="59">
        <f t="shared" si="2"/>
        <v>0</v>
      </c>
      <c r="M12" s="60">
        <f t="shared" si="3"/>
        <v>0</v>
      </c>
    </row>
    <row r="13" spans="1:13" x14ac:dyDescent="0.25">
      <c r="A13" s="56" t="s">
        <v>12</v>
      </c>
      <c r="B13" s="17"/>
      <c r="C13" s="17"/>
      <c r="D13" s="17"/>
      <c r="E13" s="17"/>
      <c r="F13" s="58">
        <f t="shared" si="0"/>
        <v>0</v>
      </c>
      <c r="G13" s="58">
        <f t="shared" si="0"/>
        <v>0</v>
      </c>
      <c r="H13" s="58">
        <f t="shared" si="1"/>
        <v>0</v>
      </c>
      <c r="I13" s="17"/>
      <c r="J13" s="17"/>
      <c r="K13" s="17"/>
      <c r="L13" s="59">
        <f t="shared" si="2"/>
        <v>0</v>
      </c>
      <c r="M13" s="60">
        <f t="shared" si="3"/>
        <v>0</v>
      </c>
    </row>
    <row r="14" spans="1:13" x14ac:dyDescent="0.25">
      <c r="A14" s="56" t="s">
        <v>13</v>
      </c>
      <c r="B14" s="19"/>
      <c r="C14" s="17"/>
      <c r="D14" s="19"/>
      <c r="E14" s="17"/>
      <c r="F14" s="58">
        <f t="shared" si="0"/>
        <v>0</v>
      </c>
      <c r="G14" s="58">
        <f t="shared" si="0"/>
        <v>0</v>
      </c>
      <c r="H14" s="58">
        <f t="shared" si="1"/>
        <v>0</v>
      </c>
      <c r="I14" s="17"/>
      <c r="J14" s="17"/>
      <c r="K14" s="17"/>
      <c r="L14" s="59">
        <f t="shared" si="2"/>
        <v>0</v>
      </c>
      <c r="M14" s="60">
        <f t="shared" si="3"/>
        <v>0</v>
      </c>
    </row>
    <row r="15" spans="1:13" x14ac:dyDescent="0.25">
      <c r="A15" s="56" t="s">
        <v>14</v>
      </c>
      <c r="B15" s="17"/>
      <c r="C15" s="17"/>
      <c r="D15" s="17"/>
      <c r="E15" s="17"/>
      <c r="F15" s="58">
        <f t="shared" si="0"/>
        <v>0</v>
      </c>
      <c r="G15" s="58">
        <f t="shared" si="0"/>
        <v>0</v>
      </c>
      <c r="H15" s="58">
        <f t="shared" si="1"/>
        <v>0</v>
      </c>
      <c r="I15" s="19"/>
      <c r="J15" s="17"/>
      <c r="K15" s="17"/>
      <c r="L15" s="59">
        <f t="shared" si="2"/>
        <v>0</v>
      </c>
      <c r="M15" s="60">
        <f t="shared" si="3"/>
        <v>0</v>
      </c>
    </row>
    <row r="16" spans="1:13" x14ac:dyDescent="0.25">
      <c r="A16" s="56" t="s">
        <v>15</v>
      </c>
      <c r="B16" s="19"/>
      <c r="C16" s="17"/>
      <c r="D16" s="19"/>
      <c r="E16" s="17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/>
      <c r="L16" s="59">
        <f t="shared" si="2"/>
        <v>0</v>
      </c>
      <c r="M16" s="60">
        <f t="shared" si="3"/>
        <v>0</v>
      </c>
    </row>
    <row r="17" spans="1:13" x14ac:dyDescent="0.25">
      <c r="A17" s="56" t="s">
        <v>16</v>
      </c>
      <c r="B17" s="19"/>
      <c r="C17" s="17"/>
      <c r="D17" s="19"/>
      <c r="E17" s="17"/>
      <c r="F17" s="58">
        <f t="shared" si="0"/>
        <v>0</v>
      </c>
      <c r="G17" s="58">
        <f t="shared" si="0"/>
        <v>0</v>
      </c>
      <c r="H17" s="58">
        <f t="shared" si="1"/>
        <v>0</v>
      </c>
      <c r="I17" s="17"/>
      <c r="J17" s="17"/>
      <c r="K17" s="17"/>
      <c r="L17" s="59">
        <f t="shared" si="2"/>
        <v>0</v>
      </c>
      <c r="M17" s="60">
        <f t="shared" si="3"/>
        <v>0</v>
      </c>
    </row>
    <row r="18" spans="1:13" x14ac:dyDescent="0.25">
      <c r="A18" s="56" t="s">
        <v>17</v>
      </c>
      <c r="B18" s="17"/>
      <c r="C18" s="17"/>
      <c r="D18" s="17"/>
      <c r="E18" s="17"/>
      <c r="F18" s="58">
        <f t="shared" si="0"/>
        <v>0</v>
      </c>
      <c r="G18" s="58">
        <f t="shared" si="0"/>
        <v>0</v>
      </c>
      <c r="H18" s="58">
        <f t="shared" si="1"/>
        <v>0</v>
      </c>
      <c r="I18" s="19"/>
      <c r="J18" s="17"/>
      <c r="K18" s="17"/>
      <c r="L18" s="59">
        <f t="shared" si="2"/>
        <v>0</v>
      </c>
      <c r="M18" s="60">
        <f t="shared" si="3"/>
        <v>0</v>
      </c>
    </row>
    <row r="19" spans="1:13" s="64" customFormat="1" ht="16.5" thickBot="1" x14ac:dyDescent="0.3">
      <c r="A19" s="61" t="s">
        <v>18</v>
      </c>
      <c r="B19" s="31">
        <f>SUM(B7:B18)</f>
        <v>0</v>
      </c>
      <c r="C19" s="31">
        <f>SUM(C7:C18)</f>
        <v>0</v>
      </c>
      <c r="D19" s="31">
        <f>SUM(D7:D18)</f>
        <v>0</v>
      </c>
      <c r="E19" s="31">
        <f>SUM(E7:E18)</f>
        <v>0</v>
      </c>
      <c r="F19" s="31">
        <f>IF(D19=0,0,B19/D19)</f>
        <v>0</v>
      </c>
      <c r="G19" s="31">
        <f>IF(E19=0,0,C19/E19)</f>
        <v>0</v>
      </c>
      <c r="H19" s="31">
        <f>IF(D19+E19=0,0,(B19+C19)/(D19+E19))</f>
        <v>0</v>
      </c>
      <c r="I19" s="31">
        <f>SUM(I7:I18)</f>
        <v>0</v>
      </c>
      <c r="J19" s="31">
        <f>SUM(J7:J18)</f>
        <v>0</v>
      </c>
      <c r="K19" s="32"/>
      <c r="L19" s="62">
        <f>IF(I19=0,0,(B19-I19)/I19)</f>
        <v>0</v>
      </c>
      <c r="M19" s="63">
        <f>IF(K19=0,0,(H19-K19)/K19)</f>
        <v>0</v>
      </c>
    </row>
    <row r="22" spans="1:13" ht="20.25" x14ac:dyDescent="0.3">
      <c r="A22" s="149" t="str">
        <f>"MÅLESTATISTIKK FOR ISOLATØRER - 2. HALVÅR "&amp;FORS!$A$14</f>
        <v>MÅLESTATISTIKK FOR ISOLATØRER - 2. HALVÅR 2020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16.5" thickBot="1" x14ac:dyDescent="0.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5">
      <c r="A24" s="43"/>
      <c r="B24" s="44" t="s">
        <v>4</v>
      </c>
      <c r="C24" s="45"/>
      <c r="D24" s="44" t="s">
        <v>5</v>
      </c>
      <c r="E24" s="45"/>
      <c r="F24" s="44" t="str">
        <f>"Fortjeneste 2. halvår  "&amp;FORS!$A$14-0</f>
        <v>Fortjeneste 2. halvår  2020</v>
      </c>
      <c r="G24" s="46"/>
      <c r="H24" s="45"/>
      <c r="I24" s="44" t="str">
        <f>" 2. halvår  "&amp;FORS!$A$14-1</f>
        <v xml:space="preserve"> 2. halvår  2019</v>
      </c>
      <c r="J24" s="46"/>
      <c r="K24" s="45"/>
      <c r="L24" s="44" t="s">
        <v>23</v>
      </c>
      <c r="M24" s="47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27</v>
      </c>
      <c r="I25" s="49" t="s">
        <v>6</v>
      </c>
      <c r="J25" s="49" t="s">
        <v>6</v>
      </c>
      <c r="K25" s="50" t="s">
        <v>25</v>
      </c>
      <c r="L25" s="49" t="s">
        <v>6</v>
      </c>
      <c r="M25" s="51" t="s">
        <v>25</v>
      </c>
    </row>
    <row r="26" spans="1:13" x14ac:dyDescent="0.25">
      <c r="A26" s="52"/>
      <c r="B26" s="53" t="s">
        <v>24</v>
      </c>
      <c r="C26" s="53" t="s">
        <v>26</v>
      </c>
      <c r="D26" s="53" t="s">
        <v>24</v>
      </c>
      <c r="E26" s="53" t="s">
        <v>26</v>
      </c>
      <c r="F26" s="53" t="s">
        <v>24</v>
      </c>
      <c r="G26" s="53" t="s">
        <v>26</v>
      </c>
      <c r="H26" s="54" t="s">
        <v>28</v>
      </c>
      <c r="I26" s="53" t="s">
        <v>24</v>
      </c>
      <c r="J26" s="53" t="s">
        <v>26</v>
      </c>
      <c r="K26" s="54" t="s">
        <v>22</v>
      </c>
      <c r="L26" s="53" t="s">
        <v>24</v>
      </c>
      <c r="M26" s="55" t="s">
        <v>22</v>
      </c>
    </row>
    <row r="27" spans="1:13" x14ac:dyDescent="0.25">
      <c r="A27" s="56" t="s">
        <v>20</v>
      </c>
      <c r="B27" s="19"/>
      <c r="C27" s="17"/>
      <c r="D27" s="19"/>
      <c r="E27" s="17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/>
      <c r="L27" s="59">
        <f>IF(I27=0,0,(B27-I27)/I27)</f>
        <v>0</v>
      </c>
      <c r="M27" s="60">
        <f>IF(K27=0,0,(H27-K27)/K27)</f>
        <v>0</v>
      </c>
    </row>
    <row r="28" spans="1:13" x14ac:dyDescent="0.25">
      <c r="A28" s="56" t="s">
        <v>7</v>
      </c>
      <c r="B28" s="17"/>
      <c r="C28" s="17"/>
      <c r="D28" s="19"/>
      <c r="E28" s="17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/>
      <c r="J28" s="17"/>
      <c r="K28" s="17"/>
      <c r="L28" s="59">
        <f t="shared" ref="L28:L39" si="6">IF(I28=0,0,(B28-I28)/I28)</f>
        <v>0</v>
      </c>
      <c r="M28" s="60">
        <f t="shared" ref="M28:M39" si="7">IF(K28=0,0,(H28-K28)/K28)</f>
        <v>0</v>
      </c>
    </row>
    <row r="29" spans="1:13" x14ac:dyDescent="0.25">
      <c r="A29" s="56" t="s">
        <v>21</v>
      </c>
      <c r="B29" s="17"/>
      <c r="C29" s="17"/>
      <c r="D29" s="17"/>
      <c r="E29" s="17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/>
      <c r="L29" s="59">
        <f t="shared" si="6"/>
        <v>0</v>
      </c>
      <c r="M29" s="60">
        <f t="shared" si="7"/>
        <v>0</v>
      </c>
    </row>
    <row r="30" spans="1:13" x14ac:dyDescent="0.25">
      <c r="A30" s="56" t="s">
        <v>8</v>
      </c>
      <c r="B30" s="19"/>
      <c r="C30" s="17"/>
      <c r="D30" s="19"/>
      <c r="E30" s="17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/>
      <c r="L30" s="59">
        <f t="shared" si="6"/>
        <v>0</v>
      </c>
      <c r="M30" s="60">
        <f t="shared" si="7"/>
        <v>0</v>
      </c>
    </row>
    <row r="31" spans="1:13" x14ac:dyDescent="0.25">
      <c r="A31" s="56" t="s">
        <v>9</v>
      </c>
      <c r="B31" s="17"/>
      <c r="C31" s="17"/>
      <c r="D31" s="17"/>
      <c r="E31" s="17"/>
      <c r="F31" s="58">
        <f t="shared" si="4"/>
        <v>0</v>
      </c>
      <c r="G31" s="58">
        <f t="shared" si="4"/>
        <v>0</v>
      </c>
      <c r="H31" s="58">
        <f t="shared" si="5"/>
        <v>0</v>
      </c>
      <c r="I31" s="17"/>
      <c r="J31" s="17"/>
      <c r="K31" s="17"/>
      <c r="L31" s="59">
        <f t="shared" si="6"/>
        <v>0</v>
      </c>
      <c r="M31" s="60">
        <f t="shared" si="7"/>
        <v>0</v>
      </c>
    </row>
    <row r="32" spans="1:13" x14ac:dyDescent="0.25">
      <c r="A32" s="56" t="s">
        <v>11</v>
      </c>
      <c r="B32" s="17"/>
      <c r="C32" s="17"/>
      <c r="D32" s="19"/>
      <c r="E32" s="17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/>
      <c r="L32" s="59">
        <f t="shared" si="6"/>
        <v>0</v>
      </c>
      <c r="M32" s="60">
        <f t="shared" si="7"/>
        <v>0</v>
      </c>
    </row>
    <row r="33" spans="1:13" x14ac:dyDescent="0.25">
      <c r="A33" s="56" t="s">
        <v>12</v>
      </c>
      <c r="B33" s="17"/>
      <c r="C33" s="17"/>
      <c r="D33" s="17"/>
      <c r="E33" s="17"/>
      <c r="F33" s="58">
        <f t="shared" si="4"/>
        <v>0</v>
      </c>
      <c r="G33" s="58">
        <f t="shared" si="4"/>
        <v>0</v>
      </c>
      <c r="H33" s="58">
        <f t="shared" si="5"/>
        <v>0</v>
      </c>
      <c r="I33" s="17"/>
      <c r="J33" s="17"/>
      <c r="K33" s="17"/>
      <c r="L33" s="59">
        <f t="shared" si="6"/>
        <v>0</v>
      </c>
      <c r="M33" s="60">
        <f t="shared" si="7"/>
        <v>0</v>
      </c>
    </row>
    <row r="34" spans="1:13" x14ac:dyDescent="0.25">
      <c r="A34" s="56" t="s">
        <v>13</v>
      </c>
      <c r="B34" s="17"/>
      <c r="C34" s="17"/>
      <c r="D34" s="17"/>
      <c r="E34" s="17"/>
      <c r="F34" s="58">
        <f t="shared" si="4"/>
        <v>0</v>
      </c>
      <c r="G34" s="58">
        <f t="shared" si="4"/>
        <v>0</v>
      </c>
      <c r="H34" s="58">
        <f t="shared" si="5"/>
        <v>0</v>
      </c>
      <c r="I34" s="17"/>
      <c r="J34" s="17"/>
      <c r="K34" s="17"/>
      <c r="L34" s="59">
        <f t="shared" si="6"/>
        <v>0</v>
      </c>
      <c r="M34" s="60">
        <f t="shared" si="7"/>
        <v>0</v>
      </c>
    </row>
    <row r="35" spans="1:13" x14ac:dyDescent="0.25">
      <c r="A35" s="56" t="s">
        <v>14</v>
      </c>
      <c r="B35" s="17"/>
      <c r="C35" s="17"/>
      <c r="D35" s="17"/>
      <c r="E35" s="17"/>
      <c r="F35" s="58">
        <f t="shared" si="4"/>
        <v>0</v>
      </c>
      <c r="G35" s="58">
        <f t="shared" si="4"/>
        <v>0</v>
      </c>
      <c r="H35" s="58">
        <f t="shared" si="5"/>
        <v>0</v>
      </c>
      <c r="I35" s="17"/>
      <c r="J35" s="17"/>
      <c r="K35" s="17"/>
      <c r="L35" s="59">
        <f t="shared" si="6"/>
        <v>0</v>
      </c>
      <c r="M35" s="60">
        <f t="shared" si="7"/>
        <v>0</v>
      </c>
    </row>
    <row r="36" spans="1:13" x14ac:dyDescent="0.25">
      <c r="A36" s="56" t="s">
        <v>15</v>
      </c>
      <c r="B36" s="19"/>
      <c r="C36" s="17"/>
      <c r="D36" s="19"/>
      <c r="E36" s="17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/>
      <c r="L36" s="59">
        <f t="shared" si="6"/>
        <v>0</v>
      </c>
      <c r="M36" s="60">
        <f t="shared" si="7"/>
        <v>0</v>
      </c>
    </row>
    <row r="37" spans="1:13" x14ac:dyDescent="0.25">
      <c r="A37" s="56" t="s">
        <v>16</v>
      </c>
      <c r="B37" s="19"/>
      <c r="C37" s="17">
        <v>0</v>
      </c>
      <c r="D37" s="19"/>
      <c r="E37" s="17"/>
      <c r="F37" s="58">
        <f t="shared" si="4"/>
        <v>0</v>
      </c>
      <c r="G37" s="58">
        <f t="shared" si="4"/>
        <v>0</v>
      </c>
      <c r="H37" s="58">
        <f t="shared" si="5"/>
        <v>0</v>
      </c>
      <c r="I37" s="17"/>
      <c r="J37" s="17"/>
      <c r="K37" s="17"/>
      <c r="L37" s="59">
        <f t="shared" si="6"/>
        <v>0</v>
      </c>
      <c r="M37" s="60">
        <f t="shared" si="7"/>
        <v>0</v>
      </c>
    </row>
    <row r="38" spans="1:13" x14ac:dyDescent="0.25">
      <c r="A38" s="56" t="s">
        <v>17</v>
      </c>
      <c r="B38" s="19"/>
      <c r="C38" s="19"/>
      <c r="D38" s="19"/>
      <c r="E38" s="17"/>
      <c r="F38" s="58">
        <f t="shared" si="4"/>
        <v>0</v>
      </c>
      <c r="G38" s="58">
        <f t="shared" si="4"/>
        <v>0</v>
      </c>
      <c r="H38" s="58">
        <f t="shared" si="5"/>
        <v>0</v>
      </c>
      <c r="I38" s="17"/>
      <c r="J38" s="17"/>
      <c r="K38" s="17"/>
      <c r="L38" s="59">
        <f t="shared" si="6"/>
        <v>0</v>
      </c>
      <c r="M38" s="60">
        <f t="shared" si="7"/>
        <v>0</v>
      </c>
    </row>
    <row r="39" spans="1:13" s="64" customFormat="1" ht="16.5" thickBot="1" x14ac:dyDescent="0.3">
      <c r="A39" s="61" t="s">
        <v>18</v>
      </c>
      <c r="B39" s="65">
        <f>SUM(B27:B38)</f>
        <v>0</v>
      </c>
      <c r="C39" s="65">
        <f>SUM(C27:C38)</f>
        <v>0</v>
      </c>
      <c r="D39" s="65">
        <f>SUM(D27:D38)</f>
        <v>0</v>
      </c>
      <c r="E39" s="65">
        <f>SUM(E27:E38)</f>
        <v>0</v>
      </c>
      <c r="F39" s="65">
        <f>IF(D39=0,0,B39/D39)</f>
        <v>0</v>
      </c>
      <c r="G39" s="65">
        <f>IF(E39=0,0,C39/E39)</f>
        <v>0</v>
      </c>
      <c r="H39" s="65">
        <f>IF(D39+E39=0,0,(B39+C39)/(D39+E39))</f>
        <v>0</v>
      </c>
      <c r="I39" s="65">
        <f>SUM(I27:I38)</f>
        <v>0</v>
      </c>
      <c r="J39" s="65">
        <f>SUM(J27:J38)</f>
        <v>0</v>
      </c>
      <c r="K39" s="72"/>
      <c r="L39" s="66">
        <f t="shared" si="6"/>
        <v>0</v>
      </c>
      <c r="M39" s="67">
        <f t="shared" si="7"/>
        <v>0</v>
      </c>
    </row>
    <row r="40" spans="1:13" x14ac:dyDescent="0.25">
      <c r="J40" s="68"/>
    </row>
    <row r="42" spans="1:13" ht="20.25" x14ac:dyDescent="0.3">
      <c r="A42" s="149" t="str">
        <f>"MÅLESTATISTIKK FOR ISOLATØRER - GJENNOMSNITT HELE ÅRET  "&amp;FORS!$A$14</f>
        <v>MÅLESTATISTIKK FOR ISOLATØRER - GJENNOMSNITT HELE ÅRET  2020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3" ht="16.5" thickBot="1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3"/>
      <c r="B44" s="44" t="s">
        <v>4</v>
      </c>
      <c r="C44" s="45"/>
      <c r="D44" s="44" t="s">
        <v>5</v>
      </c>
      <c r="E44" s="45"/>
      <c r="F44" s="44" t="str">
        <f>"Fortjeneste hele  "&amp;FORS!$A$14-0</f>
        <v>Fortjeneste hele  2020</v>
      </c>
      <c r="G44" s="46"/>
      <c r="H44" s="45"/>
      <c r="I44" s="44" t="str">
        <f>" Hele året  "&amp;FORS!$A$14-1</f>
        <v xml:space="preserve"> Hele året  2019</v>
      </c>
      <c r="J44" s="46"/>
      <c r="K44" s="45"/>
      <c r="L44" s="44" t="s">
        <v>23</v>
      </c>
      <c r="M44" s="47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27</v>
      </c>
      <c r="I45" s="49" t="s">
        <v>6</v>
      </c>
      <c r="J45" s="49" t="s">
        <v>6</v>
      </c>
      <c r="K45" s="50" t="s">
        <v>25</v>
      </c>
      <c r="L45" s="49" t="s">
        <v>6</v>
      </c>
      <c r="M45" s="51" t="s">
        <v>25</v>
      </c>
    </row>
    <row r="46" spans="1:13" x14ac:dyDescent="0.25">
      <c r="A46" s="52"/>
      <c r="B46" s="69" t="s">
        <v>24</v>
      </c>
      <c r="C46" s="69" t="s">
        <v>26</v>
      </c>
      <c r="D46" s="69" t="s">
        <v>24</v>
      </c>
      <c r="E46" s="69" t="s">
        <v>26</v>
      </c>
      <c r="F46" s="69" t="s">
        <v>24</v>
      </c>
      <c r="G46" s="69" t="s">
        <v>26</v>
      </c>
      <c r="H46" s="70" t="s">
        <v>28</v>
      </c>
      <c r="I46" s="69" t="s">
        <v>24</v>
      </c>
      <c r="J46" s="69" t="s">
        <v>26</v>
      </c>
      <c r="K46" s="70" t="s">
        <v>22</v>
      </c>
      <c r="L46" s="69" t="s">
        <v>24</v>
      </c>
      <c r="M46" s="71" t="s">
        <v>22</v>
      </c>
    </row>
    <row r="47" spans="1:13" x14ac:dyDescent="0.25">
      <c r="A47" s="56" t="s">
        <v>20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/>
      <c r="L47" s="59">
        <f>IF(I47=0,0,(B47-I47)/I47)</f>
        <v>0</v>
      </c>
      <c r="M47" s="60">
        <f>IF(K47=0,0,(H47-K47)/K47)</f>
        <v>0</v>
      </c>
    </row>
    <row r="48" spans="1:13" x14ac:dyDescent="0.25">
      <c r="A48" s="56" t="s">
        <v>7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0</v>
      </c>
      <c r="J48" s="58">
        <f t="shared" si="12"/>
        <v>0</v>
      </c>
      <c r="K48" s="17"/>
      <c r="L48" s="59">
        <f t="shared" ref="L48:L58" si="13">IF(I48=0,0,(B48-I48)/I48)</f>
        <v>0</v>
      </c>
      <c r="M48" s="60">
        <f t="shared" ref="M48:M58" si="14">IF(K48=0,0,(H48-K48)/K48)</f>
        <v>0</v>
      </c>
    </row>
    <row r="49" spans="1:13" x14ac:dyDescent="0.25">
      <c r="A49" s="56" t="s">
        <v>21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/>
      <c r="L49" s="59">
        <f t="shared" si="13"/>
        <v>0</v>
      </c>
      <c r="M49" s="60">
        <f t="shared" si="14"/>
        <v>0</v>
      </c>
    </row>
    <row r="50" spans="1:13" x14ac:dyDescent="0.25">
      <c r="A50" s="56" t="s">
        <v>8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/>
      <c r="L50" s="59">
        <f t="shared" si="13"/>
        <v>0</v>
      </c>
      <c r="M50" s="60">
        <f t="shared" si="14"/>
        <v>0</v>
      </c>
    </row>
    <row r="51" spans="1:13" x14ac:dyDescent="0.25">
      <c r="A51" s="56" t="s">
        <v>9</v>
      </c>
      <c r="B51" s="58">
        <f t="shared" si="9"/>
        <v>0</v>
      </c>
      <c r="C51" s="58">
        <f t="shared" si="8"/>
        <v>0</v>
      </c>
      <c r="D51" s="58">
        <f t="shared" si="8"/>
        <v>0</v>
      </c>
      <c r="E51" s="58">
        <f t="shared" si="8"/>
        <v>0</v>
      </c>
      <c r="F51" s="58">
        <f t="shared" si="10"/>
        <v>0</v>
      </c>
      <c r="G51" s="58">
        <f t="shared" si="10"/>
        <v>0</v>
      </c>
      <c r="H51" s="58">
        <f t="shared" si="11"/>
        <v>0</v>
      </c>
      <c r="I51" s="58">
        <f t="shared" si="12"/>
        <v>0</v>
      </c>
      <c r="J51" s="58">
        <f t="shared" si="12"/>
        <v>0</v>
      </c>
      <c r="K51" s="17"/>
      <c r="L51" s="59">
        <f t="shared" si="13"/>
        <v>0</v>
      </c>
      <c r="M51" s="60">
        <f t="shared" si="14"/>
        <v>0</v>
      </c>
    </row>
    <row r="52" spans="1:13" x14ac:dyDescent="0.25">
      <c r="A52" s="56" t="s">
        <v>11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/>
      <c r="L52" s="59">
        <f t="shared" si="13"/>
        <v>0</v>
      </c>
      <c r="M52" s="60">
        <f t="shared" si="14"/>
        <v>0</v>
      </c>
    </row>
    <row r="53" spans="1:13" x14ac:dyDescent="0.25">
      <c r="A53" s="56" t="s">
        <v>12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/>
      <c r="L53" s="59">
        <f t="shared" si="13"/>
        <v>0</v>
      </c>
      <c r="M53" s="60">
        <f t="shared" si="14"/>
        <v>0</v>
      </c>
    </row>
    <row r="54" spans="1:13" x14ac:dyDescent="0.25">
      <c r="A54" s="56" t="s">
        <v>13</v>
      </c>
      <c r="B54" s="58">
        <f t="shared" si="9"/>
        <v>0</v>
      </c>
      <c r="C54" s="58">
        <f t="shared" si="8"/>
        <v>0</v>
      </c>
      <c r="D54" s="58">
        <f t="shared" si="8"/>
        <v>0</v>
      </c>
      <c r="E54" s="58">
        <f t="shared" si="8"/>
        <v>0</v>
      </c>
      <c r="F54" s="58">
        <f t="shared" si="10"/>
        <v>0</v>
      </c>
      <c r="G54" s="58">
        <f t="shared" si="10"/>
        <v>0</v>
      </c>
      <c r="H54" s="58">
        <f t="shared" si="11"/>
        <v>0</v>
      </c>
      <c r="I54" s="58">
        <f t="shared" si="12"/>
        <v>0</v>
      </c>
      <c r="J54" s="58">
        <f t="shared" si="12"/>
        <v>0</v>
      </c>
      <c r="K54" s="17"/>
      <c r="L54" s="59">
        <f t="shared" si="13"/>
        <v>0</v>
      </c>
      <c r="M54" s="60">
        <f t="shared" si="14"/>
        <v>0</v>
      </c>
    </row>
    <row r="55" spans="1:13" x14ac:dyDescent="0.25">
      <c r="A55" s="56" t="s">
        <v>14</v>
      </c>
      <c r="B55" s="58">
        <f t="shared" si="9"/>
        <v>0</v>
      </c>
      <c r="C55" s="58">
        <f t="shared" si="8"/>
        <v>0</v>
      </c>
      <c r="D55" s="58">
        <f t="shared" si="8"/>
        <v>0</v>
      </c>
      <c r="E55" s="58">
        <f t="shared" si="8"/>
        <v>0</v>
      </c>
      <c r="F55" s="58">
        <f t="shared" si="10"/>
        <v>0</v>
      </c>
      <c r="G55" s="58">
        <f t="shared" si="10"/>
        <v>0</v>
      </c>
      <c r="H55" s="58">
        <f t="shared" si="11"/>
        <v>0</v>
      </c>
      <c r="I55" s="58">
        <f t="shared" si="12"/>
        <v>0</v>
      </c>
      <c r="J55" s="58">
        <f t="shared" si="12"/>
        <v>0</v>
      </c>
      <c r="K55" s="17"/>
      <c r="L55" s="59">
        <f t="shared" si="13"/>
        <v>0</v>
      </c>
      <c r="M55" s="60">
        <f t="shared" si="14"/>
        <v>0</v>
      </c>
    </row>
    <row r="56" spans="1:13" x14ac:dyDescent="0.25">
      <c r="A56" s="56" t="s">
        <v>15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/>
      <c r="L56" s="59">
        <f t="shared" si="13"/>
        <v>0</v>
      </c>
      <c r="M56" s="60">
        <f t="shared" si="14"/>
        <v>0</v>
      </c>
    </row>
    <row r="57" spans="1:13" x14ac:dyDescent="0.25">
      <c r="A57" s="56" t="s">
        <v>16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/>
      <c r="L57" s="59">
        <f t="shared" si="13"/>
        <v>0</v>
      </c>
      <c r="M57" s="60">
        <f t="shared" si="14"/>
        <v>0</v>
      </c>
    </row>
    <row r="58" spans="1:13" x14ac:dyDescent="0.25">
      <c r="A58" s="56" t="s">
        <v>17</v>
      </c>
      <c r="B58" s="58">
        <f t="shared" si="9"/>
        <v>0</v>
      </c>
      <c r="C58" s="58">
        <f t="shared" si="8"/>
        <v>0</v>
      </c>
      <c r="D58" s="57">
        <f t="shared" si="8"/>
        <v>0</v>
      </c>
      <c r="E58" s="58">
        <f t="shared" si="8"/>
        <v>0</v>
      </c>
      <c r="F58" s="58">
        <f t="shared" si="10"/>
        <v>0</v>
      </c>
      <c r="G58" s="58">
        <f t="shared" si="10"/>
        <v>0</v>
      </c>
      <c r="H58" s="58">
        <f t="shared" si="11"/>
        <v>0</v>
      </c>
      <c r="I58" s="58">
        <f t="shared" si="12"/>
        <v>0</v>
      </c>
      <c r="J58" s="58">
        <f t="shared" si="12"/>
        <v>0</v>
      </c>
      <c r="K58" s="17"/>
      <c r="L58" s="59">
        <f t="shared" si="13"/>
        <v>0</v>
      </c>
      <c r="M58" s="60">
        <f t="shared" si="14"/>
        <v>0</v>
      </c>
    </row>
    <row r="59" spans="1:13" s="64" customFormat="1" ht="16.5" thickBot="1" x14ac:dyDescent="0.3">
      <c r="A59" s="61" t="s">
        <v>18</v>
      </c>
      <c r="B59" s="65">
        <f>SUM(B47:B58)</f>
        <v>0</v>
      </c>
      <c r="C59" s="65">
        <f>SUM(C47:C58)</f>
        <v>0</v>
      </c>
      <c r="D59" s="65">
        <f>SUM(D47:D58)</f>
        <v>0</v>
      </c>
      <c r="E59" s="65">
        <f>SUM(E47:E58)</f>
        <v>0</v>
      </c>
      <c r="F59" s="65">
        <f>IF(D59=0,0,B59/D59)</f>
        <v>0</v>
      </c>
      <c r="G59" s="65">
        <f>IF(E59=0,0,C59/E59)</f>
        <v>0</v>
      </c>
      <c r="H59" s="65">
        <f>IF(D59+E59=0,0,(B59+C59)/(D59+E59))</f>
        <v>0</v>
      </c>
      <c r="I59" s="65">
        <f>SUM(I47:I58)</f>
        <v>0</v>
      </c>
      <c r="J59" s="65">
        <f>SUM(J47:J58)</f>
        <v>0</v>
      </c>
      <c r="K59" s="72"/>
      <c r="L59" s="66">
        <f>IF(I59=0,0,(B59-I59)/I59)</f>
        <v>0</v>
      </c>
      <c r="M59" s="67">
        <f>IF(K59=0,0,(H59-K59)/K59)</f>
        <v>0</v>
      </c>
    </row>
    <row r="62" spans="1:13" x14ac:dyDescent="0.25">
      <c r="I62" s="68"/>
    </row>
    <row r="64" spans="1:13" x14ac:dyDescent="0.2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2" orientation="landscape" r:id="rId1"/>
  <headerFooter alignWithMargins="0">
    <oddFooter>&amp;L&amp;9FORH.AVD./&amp;D/&amp;T/&amp;F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65"/>
  <sheetViews>
    <sheetView showZeros="0" tabSelected="1" topLeftCell="A25" zoomScale="84" zoomScaleNormal="84" workbookViewId="0">
      <selection activeCell="O31" sqref="O31:P31"/>
    </sheetView>
  </sheetViews>
  <sheetFormatPr baseColWidth="10" defaultColWidth="9" defaultRowHeight="15.75" x14ac:dyDescent="0.25"/>
  <cols>
    <col min="1" max="1" width="16.875" style="7" customWidth="1"/>
    <col min="2" max="2" width="13.375" style="6" bestFit="1" customWidth="1"/>
    <col min="3" max="5" width="11.75" style="6" customWidth="1"/>
    <col min="6" max="8" width="9.25" style="6" customWidth="1"/>
    <col min="9" max="9" width="13.375" style="6" customWidth="1"/>
    <col min="10" max="10" width="12.375" style="6" bestFit="1" customWidth="1"/>
    <col min="11" max="11" width="9.25" style="6" customWidth="1"/>
    <col min="12" max="13" width="9.375" style="6" customWidth="1"/>
    <col min="14" max="14" width="9" style="6"/>
    <col min="15" max="15" width="9.875" style="6" bestFit="1" customWidth="1"/>
    <col min="16" max="16384" width="9" style="6"/>
  </cols>
  <sheetData>
    <row r="2" spans="1:13" ht="20.25" x14ac:dyDescent="0.3">
      <c r="A2" s="148" t="str">
        <f>"MÅLESTATISTIKK ALLE BYGGFAG - 1. HALVÅR "&amp;FORS!$A$14</f>
        <v>MÅLESTATISTIKK ALLE BYGGFAG - 1. HALVÅR 2020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6.5" thickBo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2020</v>
      </c>
      <c r="G4" s="23"/>
      <c r="H4" s="22"/>
      <c r="I4" s="21" t="str">
        <f>" 1. halvår  "&amp;FORS!$A$14-1</f>
        <v xml:space="preserve"> 1. halvår  2019</v>
      </c>
      <c r="J4" s="23"/>
      <c r="K4" s="22"/>
      <c r="L4" s="21" t="s">
        <v>23</v>
      </c>
      <c r="M4" s="24"/>
    </row>
    <row r="5" spans="1:13" x14ac:dyDescent="0.25">
      <c r="A5" s="25"/>
      <c r="B5" s="9" t="s">
        <v>6</v>
      </c>
      <c r="C5" s="9" t="s">
        <v>6</v>
      </c>
      <c r="D5" s="9" t="s">
        <v>6</v>
      </c>
      <c r="E5" s="9" t="s">
        <v>6</v>
      </c>
      <c r="F5" s="9" t="s">
        <v>6</v>
      </c>
      <c r="G5" s="9" t="s">
        <v>6</v>
      </c>
      <c r="H5" s="10" t="s">
        <v>27</v>
      </c>
      <c r="I5" s="9" t="s">
        <v>6</v>
      </c>
      <c r="J5" s="9" t="s">
        <v>6</v>
      </c>
      <c r="K5" s="10" t="s">
        <v>25</v>
      </c>
      <c r="L5" s="9" t="s">
        <v>6</v>
      </c>
      <c r="M5" s="26" t="s">
        <v>25</v>
      </c>
    </row>
    <row r="6" spans="1:13" x14ac:dyDescent="0.25">
      <c r="A6" s="27"/>
      <c r="B6" s="11" t="s">
        <v>24</v>
      </c>
      <c r="C6" s="11" t="s">
        <v>26</v>
      </c>
      <c r="D6" s="11" t="s">
        <v>24</v>
      </c>
      <c r="E6" s="11" t="s">
        <v>26</v>
      </c>
      <c r="F6" s="11" t="s">
        <v>24</v>
      </c>
      <c r="G6" s="11" t="s">
        <v>26</v>
      </c>
      <c r="H6" s="12" t="s">
        <v>28</v>
      </c>
      <c r="I6" s="11" t="s">
        <v>24</v>
      </c>
      <c r="J6" s="11" t="s">
        <v>26</v>
      </c>
      <c r="K6" s="12" t="s">
        <v>22</v>
      </c>
      <c r="L6" s="11" t="s">
        <v>24</v>
      </c>
      <c r="M6" s="28" t="s">
        <v>22</v>
      </c>
    </row>
    <row r="7" spans="1:13" x14ac:dyDescent="0.25">
      <c r="A7" s="29" t="s">
        <v>20</v>
      </c>
      <c r="B7" s="5">
        <f>SUMIFS(BETONG!B$7:B$18,BETONG!$A$7:$A$18,ÅRSTOT!$A7)+SUMIFS(TØMRERE!B$7:B$18,TØMRERE!$A$7:$A$18,ÅRSTOT!$A7)+SUMIFS(RØRLEGGERE!B$7:B$18,RØRLEGGERE!$A$7:$A$18,ÅRSTOT!$A7)+SUMIFS(MURERE!B$7:B$18,MURERE!$A$7:$A$18,ÅRSTOT!$A7)+SUMIFS('BLIKK OG VENTILASJON'!B$7:B$18,'BLIKK OG VENTILASJON'!$A$7:$A$18,ÅRSTOT!$A7)+SUMIFS(ISOLATØR!B$7:B$18,ISOLATØR!$A$7:$A$18,ÅRSTOT!$A7)+SUMIFS(MALERE!B$7:B$18,MALERE!$A$7:$A$18,ÅRSTOT!$A7)+SUMIFS(TAKTEKKERE!B$7:B$18,TAKTEKKERE!$A$7:$A$18,ÅRSTOT!$A7)</f>
        <v>10620699</v>
      </c>
      <c r="C7" s="5">
        <f>SUMIFS(BETONG!C$7:C$18,BETONG!$A$7:$A$18,ÅRSTOT!$A7)+SUMIFS(TØMRERE!C$7:C$18,TØMRERE!$A$7:$A$18,ÅRSTOT!$A7)+SUMIFS(RØRLEGGERE!C$7:C$18,RØRLEGGERE!$A$7:$A$18,ÅRSTOT!$A7)+SUMIFS(MURERE!C$7:C$18,MURERE!$A$7:$A$18,ÅRSTOT!$A7)+SUMIFS('BLIKK OG VENTILASJON'!C$7:C$18,'BLIKK OG VENTILASJON'!$A$7:$A$18,ÅRSTOT!$A7)+SUMIFS(ISOLATØR!C$7:C$18,ISOLATØR!$A$7:$A$18,ÅRSTOT!$A7)+SUMIFS(MALERE!C$7:C$18,MALERE!$A$7:$A$18,ÅRSTOT!$A7)+SUMIFS(TAKTEKKERE!C$7:C$18,TAKTEKKERE!$A$7:$A$18,ÅRSTOT!$A7)</f>
        <v>330230</v>
      </c>
      <c r="D7" s="5">
        <f>SUMIFS(BETONG!D$7:D$18,BETONG!$A$7:$A$18,ÅRSTOT!$A7)+SUMIFS(TØMRERE!D$7:D$18,TØMRERE!$A$7:$A$18,ÅRSTOT!$A7)+SUMIFS(RØRLEGGERE!D$7:D$18,RØRLEGGERE!$A$7:$A$18,ÅRSTOT!$A7)+SUMIFS(MURERE!D$7:D$18,MURERE!$A$7:$A$18,ÅRSTOT!$A7)+SUMIFS('BLIKK OG VENTILASJON'!D$7:D$18,'BLIKK OG VENTILASJON'!$A$7:$A$18,ÅRSTOT!$A7)+SUMIFS(ISOLATØR!D$7:D$18,ISOLATØR!$A$7:$A$18,ÅRSTOT!$A7)+SUMIFS(MALERE!D$7:D$18,MALERE!$A$7:$A$18,ÅRSTOT!$A7)+SUMIFS(TAKTEKKERE!D$7:D$18,TAKTEKKERE!$A$7:$A$18,ÅRSTOT!$A7)</f>
        <v>35891</v>
      </c>
      <c r="E7" s="5">
        <f>SUMIFS(BETONG!E$7:E$18,BETONG!$A$7:$A$18,ÅRSTOT!$A7)+SUMIFS(TØMRERE!E$7:E$18,TØMRERE!$A$7:$A$18,ÅRSTOT!$A7)+SUMIFS(RØRLEGGERE!E$7:E$18,RØRLEGGERE!$A$7:$A$18,ÅRSTOT!$A7)+SUMIFS(MURERE!E$7:E$18,MURERE!$A$7:$A$18,ÅRSTOT!$A7)+SUMIFS('BLIKK OG VENTILASJON'!E$7:E$18,'BLIKK OG VENTILASJON'!$A$7:$A$18,ÅRSTOT!$A7)+SUMIFS(ISOLATØR!E$7:E$18,ISOLATØR!$A$7:$A$18,ÅRSTOT!$A7)+SUMIFS(MALERE!E$7:E$18,MALERE!$A$7:$A$18,ÅRSTOT!$A7)+SUMIFS(TAKTEKKERE!E$7:E$18,TAKTEKKERE!$A$7:$A$18,ÅRSTOT!$A7)</f>
        <v>1511</v>
      </c>
      <c r="F7" s="13">
        <f>IF(D7=0,0,B7/D7)</f>
        <v>295.91538268646735</v>
      </c>
      <c r="G7" s="13">
        <f>IF(E7=0,0,C7/E7)</f>
        <v>218.5506287227002</v>
      </c>
      <c r="H7" s="13">
        <f>IF(D7+E7=0,0,(B7+C7)/(D7+E7))</f>
        <v>292.78993101973157</v>
      </c>
      <c r="I7" s="5">
        <f>SUMIFS(BETONG!I$7:I$18,BETONG!$A$7:$A$18,ÅRSTOT!$A7)+SUMIFS(TØMRERE!I$7:I$18,TØMRERE!$A$7:$A$18,ÅRSTOT!$A7)+SUMIFS(RØRLEGGERE!I$7:I$18,RØRLEGGERE!$A$7:$A$18,ÅRSTOT!$A7)+SUMIFS(MURERE!I$7:I$18,MURERE!$A$7:$A$18,ÅRSTOT!$A7)+SUMIFS('BLIKK OG VENTILASJON'!I$7:I$18,'BLIKK OG VENTILASJON'!$A$7:$A$18,ÅRSTOT!$A7)+SUMIFS(ISOLATØR!I$7:I$18,ISOLATØR!$A$7:$A$18,ÅRSTOT!$A7)+SUMIFS(MALERE!I$7:I$18,MALERE!$A$7:$A$18,ÅRSTOT!$A7)+SUMIFS(TAKTEKKERE!I$7:I$18,TAKTEKKERE!$A$7:$A$18,ÅRSTOT!$A7)</f>
        <v>12805599</v>
      </c>
      <c r="J7" s="5">
        <f>SUMIFS(BETONG!J$7:J$18,BETONG!$A$7:$A$18,ÅRSTOT!$A7)+SUMIFS(TØMRERE!J$7:J$18,TØMRERE!$A$7:$A$18,ÅRSTOT!$A7)+SUMIFS(RØRLEGGERE!J$7:J$18,RØRLEGGERE!$A$7:$A$18,ÅRSTOT!$A7)+SUMIFS(MURERE!J$7:J$18,MURERE!$A$7:$A$18,ÅRSTOT!$A7)+SUMIFS('BLIKK OG VENTILASJON'!J$7:J$18,'BLIKK OG VENTILASJON'!$A$7:$A$18,ÅRSTOT!$A7)+SUMIFS(ISOLATØR!J$7:J$18,ISOLATØR!$A$7:$A$18,ÅRSTOT!$A7)+SUMIFS(MALERE!J$7:J$18,MALERE!$A$7:$A$18,ÅRSTOT!$A7)+SUMIFS(TAKTEKKERE!J$7:J$18,TAKTEKKERE!$A$7:$A$18,ÅRSTOT!$A7)</f>
        <v>0</v>
      </c>
      <c r="K7" s="14">
        <v>298.42</v>
      </c>
      <c r="L7" s="15">
        <f>IF(I7=0,0,(B7-I7)/I7)</f>
        <v>-0.17062067928255445</v>
      </c>
      <c r="M7" s="35">
        <f>IF(K7=0,0,(H7-K7)/K7)</f>
        <v>-1.8866258897756342E-2</v>
      </c>
    </row>
    <row r="8" spans="1:13" x14ac:dyDescent="0.25">
      <c r="A8" s="29" t="s">
        <v>7</v>
      </c>
      <c r="B8" s="5">
        <f>SUMIFS(BETONG!B$7:B$18,BETONG!$A$7:$A$18,ÅRSTOT!$A8)+SUMIFS(TØMRERE!B$7:B$18,TØMRERE!$A$7:$A$18,ÅRSTOT!$A8)+SUMIFS(RØRLEGGERE!B$7:B$18,RØRLEGGERE!$A$7:$A$18,ÅRSTOT!$A8)+SUMIFS(MURERE!B$7:B$18,MURERE!$A$7:$A$18,ÅRSTOT!$A8)+SUMIFS('BLIKK OG VENTILASJON'!B$7:B$18,'BLIKK OG VENTILASJON'!$A$7:$A$18,ÅRSTOT!$A8)+SUMIFS(ISOLATØR!B$7:B$18,ISOLATØR!$A$7:$A$18,ÅRSTOT!$A8)+SUMIFS(MALERE!B$7:B$18,MALERE!$A$7:$A$18,ÅRSTOT!$A8)+SUMIFS(TAKTEKKERE!B$7:B$18,TAKTEKKERE!$A$7:$A$18,ÅRSTOT!$A8)</f>
        <v>28112984.920000002</v>
      </c>
      <c r="C8" s="5">
        <f>SUMIFS(BETONG!C$7:C$18,BETONG!$A$7:$A$18,ÅRSTOT!$A8)+SUMIFS(TØMRERE!C$7:C$18,TØMRERE!$A$7:$A$18,ÅRSTOT!$A8)+SUMIFS(RØRLEGGERE!C$7:C$18,RØRLEGGERE!$A$7:$A$18,ÅRSTOT!$A8)+SUMIFS(MURERE!C$7:C$18,MURERE!$A$7:$A$18,ÅRSTOT!$A8)+SUMIFS('BLIKK OG VENTILASJON'!C$7:C$18,'BLIKK OG VENTILASJON'!$A$7:$A$18,ÅRSTOT!$A8)+SUMIFS(ISOLATØR!C$7:C$18,ISOLATØR!$A$7:$A$18,ÅRSTOT!$A8)+SUMIFS(MALERE!C$7:C$18,MALERE!$A$7:$A$18,ÅRSTOT!$A8)+SUMIFS(TAKTEKKERE!C$7:C$18,TAKTEKKERE!$A$7:$A$18,ÅRSTOT!$A8)</f>
        <v>0</v>
      </c>
      <c r="D8" s="5">
        <f>SUMIFS(BETONG!D$7:D$18,BETONG!$A$7:$A$18,ÅRSTOT!$A8)+SUMIFS(TØMRERE!D$7:D$18,TØMRERE!$A$7:$A$18,ÅRSTOT!$A8)+SUMIFS(RØRLEGGERE!D$7:D$18,RØRLEGGERE!$A$7:$A$18,ÅRSTOT!$A8)+SUMIFS(MURERE!D$7:D$18,MURERE!$A$7:$A$18,ÅRSTOT!$A8)+SUMIFS('BLIKK OG VENTILASJON'!D$7:D$18,'BLIKK OG VENTILASJON'!$A$7:$A$18,ÅRSTOT!$A8)+SUMIFS(ISOLATØR!D$7:D$18,ISOLATØR!$A$7:$A$18,ÅRSTOT!$A8)+SUMIFS(MALERE!D$7:D$18,MALERE!$A$7:$A$18,ÅRSTOT!$A8)+SUMIFS(TAKTEKKERE!D$7:D$18,TAKTEKKERE!$A$7:$A$18,ÅRSTOT!$A8)</f>
        <v>93761.86</v>
      </c>
      <c r="E8" s="5">
        <f>SUMIFS(BETONG!E$7:E$18,BETONG!$A$7:$A$18,ÅRSTOT!$A8)+SUMIFS(TØMRERE!E$7:E$18,TØMRERE!$A$7:$A$18,ÅRSTOT!$A8)+SUMIFS(RØRLEGGERE!E$7:E$18,RØRLEGGERE!$A$7:$A$18,ÅRSTOT!$A8)+SUMIFS(MURERE!E$7:E$18,MURERE!$A$7:$A$18,ÅRSTOT!$A8)+SUMIFS('BLIKK OG VENTILASJON'!E$7:E$18,'BLIKK OG VENTILASJON'!$A$7:$A$18,ÅRSTOT!$A8)+SUMIFS(ISOLATØR!E$7:E$18,ISOLATØR!$A$7:$A$18,ÅRSTOT!$A8)+SUMIFS(MALERE!E$7:E$18,MALERE!$A$7:$A$18,ÅRSTOT!$A8)+SUMIFS(TAKTEKKERE!E$7:E$18,TAKTEKKERE!$A$7:$A$18,ÅRSTOT!$A8)</f>
        <v>0</v>
      </c>
      <c r="F8" s="13">
        <f>IF(D8=0,0,B8/D8)</f>
        <v>299.83390815839192</v>
      </c>
      <c r="G8" s="13">
        <f>IF(E8=0,0,C8/E8)</f>
        <v>0</v>
      </c>
      <c r="H8" s="13">
        <f>IF(D8+E8=0,0,(B8+C8)/(D8+E8))</f>
        <v>299.83390815839192</v>
      </c>
      <c r="I8" s="5">
        <f>SUMIFS(BETONG!I$7:I$18,BETONG!$A$7:$A$18,ÅRSTOT!$A8)+SUMIFS(TØMRERE!I$7:I$18,TØMRERE!$A$7:$A$18,ÅRSTOT!$A8)+SUMIFS(RØRLEGGERE!I$7:I$18,RØRLEGGERE!$A$7:$A$18,ÅRSTOT!$A8)+SUMIFS(MURERE!I$7:I$18,MURERE!$A$7:$A$18,ÅRSTOT!$A8)+SUMIFS('BLIKK OG VENTILASJON'!I$7:I$18,'BLIKK OG VENTILASJON'!$A$7:$A$18,ÅRSTOT!$A8)+SUMIFS(ISOLATØR!I$7:I$18,ISOLATØR!$A$7:$A$18,ÅRSTOT!$A8)+SUMIFS(MALERE!I$7:I$18,MALERE!$A$7:$A$18,ÅRSTOT!$A8)+SUMIFS(TAKTEKKERE!I$7:I$18,TAKTEKKERE!$A$7:$A$18,ÅRSTOT!$A8)</f>
        <v>26375961.449999999</v>
      </c>
      <c r="J8" s="5">
        <f>SUMIFS(BETONG!J$7:J$18,BETONG!$A$7:$A$18,ÅRSTOT!$A8)+SUMIFS(TØMRERE!J$7:J$18,TØMRERE!$A$7:$A$18,ÅRSTOT!$A8)+SUMIFS(RØRLEGGERE!J$7:J$18,RØRLEGGERE!$A$7:$A$18,ÅRSTOT!$A8)+SUMIFS(MURERE!J$7:J$18,MURERE!$A$7:$A$18,ÅRSTOT!$A8)+SUMIFS('BLIKK OG VENTILASJON'!J$7:J$18,'BLIKK OG VENTILASJON'!$A$7:$A$18,ÅRSTOT!$A8)+SUMIFS(ISOLATØR!J$7:J$18,ISOLATØR!$A$7:$A$18,ÅRSTOT!$A8)+SUMIFS(MALERE!J$7:J$18,MALERE!$A$7:$A$18,ÅRSTOT!$A8)+SUMIFS(TAKTEKKERE!J$7:J$18,TAKTEKKERE!$A$7:$A$18,ÅRSTOT!$A8)</f>
        <v>0</v>
      </c>
      <c r="K8" s="14">
        <v>270.77</v>
      </c>
      <c r="L8" s="15">
        <f>IF(I8=0,0,(B8-I8)/I8)</f>
        <v>6.5856309097691773E-2</v>
      </c>
      <c r="M8" s="35">
        <f>IF(K8=0,0,(H8-K8)/K8)</f>
        <v>0.10733799223840138</v>
      </c>
    </row>
    <row r="9" spans="1:13" x14ac:dyDescent="0.25">
      <c r="A9" s="29" t="s">
        <v>10</v>
      </c>
      <c r="B9" s="5">
        <f>SUMIFS(BETONG!B$7:B$18,BETONG!$A$7:$A$18,ÅRSTOT!$A9)+SUMIFS(TØMRERE!B$7:B$18,TØMRERE!$A$7:$A$18,ÅRSTOT!$A9)+SUMIFS(RØRLEGGERE!B$7:B$18,RØRLEGGERE!$A$7:$A$18,ÅRSTOT!$A9)+SUMIFS(MURERE!B$7:B$18,MURERE!$A$7:$A$18,ÅRSTOT!$A9)+SUMIFS('BLIKK OG VENTILASJON'!B$7:B$18,'BLIKK OG VENTILASJON'!$A$7:$A$18,ÅRSTOT!$A9)+SUMIFS(ISOLATØR!B$7:B$18,ISOLATØR!$A$7:$A$18,ÅRSTOT!$A9)+SUMIFS(MALERE!B$7:B$18,MALERE!$A$7:$A$18,ÅRSTOT!$A9)+SUMIFS(TAKTEKKERE!B$7:B$18,TAKTEKKERE!$A$7:$A$18,ÅRSTOT!$A9)</f>
        <v>0</v>
      </c>
      <c r="C9" s="5">
        <f>SUMIFS(BETONG!C$7:C$18,BETONG!$A$7:$A$18,ÅRSTOT!$A9)+SUMIFS(TØMRERE!C$7:C$18,TØMRERE!$A$7:$A$18,ÅRSTOT!$A9)+SUMIFS(RØRLEGGERE!C$7:C$18,RØRLEGGERE!$A$7:$A$18,ÅRSTOT!$A9)+SUMIFS(MURERE!C$7:C$18,MURERE!$A$7:$A$18,ÅRSTOT!$A9)+SUMIFS('BLIKK OG VENTILASJON'!C$7:C$18,'BLIKK OG VENTILASJON'!$A$7:$A$18,ÅRSTOT!$A9)+SUMIFS(ISOLATØR!C$7:C$18,ISOLATØR!$A$7:$A$18,ÅRSTOT!$A9)+SUMIFS(MALERE!C$7:C$18,MALERE!$A$7:$A$18,ÅRSTOT!$A9)+SUMIFS(TAKTEKKERE!C$7:C$18,TAKTEKKERE!$A$7:$A$18,ÅRSTOT!$A9)</f>
        <v>0</v>
      </c>
      <c r="D9" s="5">
        <f>SUMIFS(BETONG!D$7:D$18,BETONG!$A$7:$A$18,ÅRSTOT!$A9)+SUMIFS(TØMRERE!D$7:D$18,TØMRERE!$A$7:$A$18,ÅRSTOT!$A9)+SUMIFS(RØRLEGGERE!D$7:D$18,RØRLEGGERE!$A$7:$A$18,ÅRSTOT!$A9)+SUMIFS(MURERE!D$7:D$18,MURERE!$A$7:$A$18,ÅRSTOT!$A9)+SUMIFS('BLIKK OG VENTILASJON'!D$7:D$18,'BLIKK OG VENTILASJON'!$A$7:$A$18,ÅRSTOT!$A9)+SUMIFS(ISOLATØR!D$7:D$18,ISOLATØR!$A$7:$A$18,ÅRSTOT!$A9)+SUMIFS(MALERE!D$7:D$18,MALERE!$A$7:$A$18,ÅRSTOT!$A9)+SUMIFS(TAKTEKKERE!D$7:D$18,TAKTEKKERE!$A$7:$A$18,ÅRSTOT!$A9)</f>
        <v>0</v>
      </c>
      <c r="E9" s="5">
        <f>SUMIFS(BETONG!E$7:E$18,BETONG!$A$7:$A$18,ÅRSTOT!$A9)+SUMIFS(TØMRERE!E$7:E$18,TØMRERE!$A$7:$A$18,ÅRSTOT!$A9)+SUMIFS(RØRLEGGERE!E$7:E$18,RØRLEGGERE!$A$7:$A$18,ÅRSTOT!$A9)+SUMIFS(MURERE!E$7:E$18,MURERE!$A$7:$A$18,ÅRSTOT!$A9)+SUMIFS('BLIKK OG VENTILASJON'!E$7:E$18,'BLIKK OG VENTILASJON'!$A$7:$A$18,ÅRSTOT!$A9)+SUMIFS(ISOLATØR!E$7:E$18,ISOLATØR!$A$7:$A$18,ÅRSTOT!$A9)+SUMIFS(MALERE!E$7:E$18,MALERE!$A$7:$A$18,ÅRSTOT!$A9)+SUMIFS(TAKTEKKERE!E$7:E$18,TAKTEKKERE!$A$7:$A$18,ÅRSTOT!$A9)</f>
        <v>0</v>
      </c>
      <c r="F9" s="13">
        <f t="shared" ref="F9" si="0">IF(D9=0,0,B9/D9)</f>
        <v>0</v>
      </c>
      <c r="G9" s="13">
        <f t="shared" ref="G9" si="1">IF(E9=0,0,C9/E9)</f>
        <v>0</v>
      </c>
      <c r="H9" s="13">
        <f t="shared" ref="H9" si="2">IF(D9+E9=0,0,(B9+C9)/(D9+E9))</f>
        <v>0</v>
      </c>
      <c r="I9" s="5">
        <f>SUMIFS(BETONG!I$7:I$18,BETONG!$A$7:$A$18,ÅRSTOT!$A9)+SUMIFS(TØMRERE!I$7:I$18,TØMRERE!$A$7:$A$18,ÅRSTOT!$A9)+SUMIFS(RØRLEGGERE!I$7:I$18,RØRLEGGERE!$A$7:$A$18,ÅRSTOT!$A9)+SUMIFS(MURERE!I$7:I$18,MURERE!$A$7:$A$18,ÅRSTOT!$A9)+SUMIFS('BLIKK OG VENTILASJON'!I$7:I$18,'BLIKK OG VENTILASJON'!$A$7:$A$18,ÅRSTOT!$A9)+SUMIFS(ISOLATØR!I$7:I$18,ISOLATØR!$A$7:$A$18,ÅRSTOT!$A9)+SUMIFS(MALERE!I$7:I$18,MALERE!$A$7:$A$18,ÅRSTOT!$A9)+SUMIFS(TAKTEKKERE!I$7:I$18,TAKTEKKERE!$A$7:$A$18,ÅRSTOT!$A9)</f>
        <v>0</v>
      </c>
      <c r="J9" s="5">
        <f>SUMIFS(BETONG!J$7:J$18,BETONG!$A$7:$A$18,ÅRSTOT!$A9)+SUMIFS(TØMRERE!J$7:J$18,TØMRERE!$A$7:$A$18,ÅRSTOT!$A9)+SUMIFS(RØRLEGGERE!J$7:J$18,RØRLEGGERE!$A$7:$A$18,ÅRSTOT!$A9)+SUMIFS(MURERE!J$7:J$18,MURERE!$A$7:$A$18,ÅRSTOT!$A9)+SUMIFS('BLIKK OG VENTILASJON'!J$7:J$18,'BLIKK OG VENTILASJON'!$A$7:$A$18,ÅRSTOT!$A9)+SUMIFS(ISOLATØR!J$7:J$18,ISOLATØR!$A$7:$A$18,ÅRSTOT!$A9)+SUMIFS(MALERE!J$7:J$18,MALERE!$A$7:$A$18,ÅRSTOT!$A9)+SUMIFS(TAKTEKKERE!J$7:J$18,TAKTEKKERE!$A$7:$A$18,ÅRSTOT!$A9)</f>
        <v>0</v>
      </c>
      <c r="K9" s="14"/>
      <c r="L9" s="15">
        <f t="shared" ref="L9:L19" si="3">IF(I9=0,0,(B9-I9)/I9)</f>
        <v>0</v>
      </c>
      <c r="M9" s="35">
        <f t="shared" ref="M9:M19" si="4">IF(K9=0,0,(H9-K9)/K9)</f>
        <v>0</v>
      </c>
    </row>
    <row r="10" spans="1:13" x14ac:dyDescent="0.25">
      <c r="A10" s="29" t="s">
        <v>21</v>
      </c>
      <c r="B10" s="5">
        <f>SUMIFS(BETONG!B$7:B$18,BETONG!$A$7:$A$18,ÅRSTOT!$A10)+SUMIFS(TØMRERE!B$7:B$18,TØMRERE!$A$7:$A$18,ÅRSTOT!$A10)+SUMIFS(RØRLEGGERE!B$7:B$18,RØRLEGGERE!$A$7:$A$18,ÅRSTOT!$A10)+SUMIFS(MURERE!B$7:B$18,MURERE!$A$7:$A$18,ÅRSTOT!$A10)+SUMIFS('BLIKK OG VENTILASJON'!B$7:B$18,'BLIKK OG VENTILASJON'!$A$7:$A$18,ÅRSTOT!$A10)+SUMIFS(ISOLATØR!B$7:B$18,ISOLATØR!$A$7:$A$18,ÅRSTOT!$A10)+SUMIFS(MALERE!B$7:B$18,MALERE!$A$7:$A$18,ÅRSTOT!$A10)+SUMIFS(TAKTEKKERE!B$7:B$18,TAKTEKKERE!$A$7:$A$18,ÅRSTOT!$A10)</f>
        <v>0</v>
      </c>
      <c r="C10" s="5">
        <f>SUMIFS(BETONG!C$7:C$18,BETONG!$A$7:$A$18,ÅRSTOT!$A10)+SUMIFS(TØMRERE!C$7:C$18,TØMRERE!$A$7:$A$18,ÅRSTOT!$A10)+SUMIFS(RØRLEGGERE!C$7:C$18,RØRLEGGERE!$A$7:$A$18,ÅRSTOT!$A10)+SUMIFS(MURERE!C$7:C$18,MURERE!$A$7:$A$18,ÅRSTOT!$A10)+SUMIFS('BLIKK OG VENTILASJON'!C$7:C$18,'BLIKK OG VENTILASJON'!$A$7:$A$18,ÅRSTOT!$A10)+SUMIFS(ISOLATØR!C$7:C$18,ISOLATØR!$A$7:$A$18,ÅRSTOT!$A10)+SUMIFS(MALERE!C$7:C$18,MALERE!$A$7:$A$18,ÅRSTOT!$A10)+SUMIFS(TAKTEKKERE!C$7:C$18,TAKTEKKERE!$A$7:$A$18,ÅRSTOT!$A10)</f>
        <v>0</v>
      </c>
      <c r="D10" s="5">
        <f>SUMIFS(BETONG!D$7:D$18,BETONG!$A$7:$A$18,ÅRSTOT!$A10)+SUMIFS(TØMRERE!D$7:D$18,TØMRERE!$A$7:$A$18,ÅRSTOT!$A10)+SUMIFS(RØRLEGGERE!D$7:D$18,RØRLEGGERE!$A$7:$A$18,ÅRSTOT!$A10)+SUMIFS(MURERE!D$7:D$18,MURERE!$A$7:$A$18,ÅRSTOT!$A10)+SUMIFS('BLIKK OG VENTILASJON'!D$7:D$18,'BLIKK OG VENTILASJON'!$A$7:$A$18,ÅRSTOT!$A10)+SUMIFS(ISOLATØR!D$7:D$18,ISOLATØR!$A$7:$A$18,ÅRSTOT!$A10)+SUMIFS(MALERE!D$7:D$18,MALERE!$A$7:$A$18,ÅRSTOT!$A10)+SUMIFS(TAKTEKKERE!D$7:D$18,TAKTEKKERE!$A$7:$A$18,ÅRSTOT!$A10)</f>
        <v>0</v>
      </c>
      <c r="E10" s="5">
        <f>SUMIFS(BETONG!E$7:E$18,BETONG!$A$7:$A$18,ÅRSTOT!$A10)+SUMIFS(TØMRERE!E$7:E$18,TØMRERE!$A$7:$A$18,ÅRSTOT!$A10)+SUMIFS(RØRLEGGERE!E$7:E$18,RØRLEGGERE!$A$7:$A$18,ÅRSTOT!$A10)+SUMIFS(MURERE!E$7:E$18,MURERE!$A$7:$A$18,ÅRSTOT!$A10)+SUMIFS('BLIKK OG VENTILASJON'!E$7:E$18,'BLIKK OG VENTILASJON'!$A$7:$A$18,ÅRSTOT!$A10)+SUMIFS(ISOLATØR!E$7:E$18,ISOLATØR!$A$7:$A$18,ÅRSTOT!$A10)+SUMIFS(MALERE!E$7:E$18,MALERE!$A$7:$A$18,ÅRSTOT!$A10)+SUMIFS(TAKTEKKERE!E$7:E$18,TAKTEKKERE!$A$7:$A$18,ÅRSTOT!$A10)</f>
        <v>0</v>
      </c>
      <c r="F10" s="13">
        <f t="shared" ref="F10:G19" si="5">IF(D10=0,0,B10/D10)</f>
        <v>0</v>
      </c>
      <c r="G10" s="13">
        <f t="shared" si="5"/>
        <v>0</v>
      </c>
      <c r="H10" s="13">
        <f t="shared" ref="H10:H19" si="6">IF(D10+E10=0,0,(B10+C10)/(D10+E10))</f>
        <v>0</v>
      </c>
      <c r="I10" s="5">
        <f>SUMIFS(BETONG!I$7:I$18,BETONG!$A$7:$A$18,ÅRSTOT!$A10)+SUMIFS(TØMRERE!I$7:I$18,TØMRERE!$A$7:$A$18,ÅRSTOT!$A10)+SUMIFS(RØRLEGGERE!I$7:I$18,RØRLEGGERE!$A$7:$A$18,ÅRSTOT!$A10)+SUMIFS(MURERE!I$7:I$18,MURERE!$A$7:$A$18,ÅRSTOT!$A10)+SUMIFS('BLIKK OG VENTILASJON'!I$7:I$18,'BLIKK OG VENTILASJON'!$A$7:$A$18,ÅRSTOT!$A10)+SUMIFS(ISOLATØR!I$7:I$18,ISOLATØR!$A$7:$A$18,ÅRSTOT!$A10)+SUMIFS(MALERE!I$7:I$18,MALERE!$A$7:$A$18,ÅRSTOT!$A10)+SUMIFS(TAKTEKKERE!I$7:I$18,TAKTEKKERE!$A$7:$A$18,ÅRSTOT!$A10)</f>
        <v>0</v>
      </c>
      <c r="J10" s="5">
        <f>SUMIFS(BETONG!J$7:J$18,BETONG!$A$7:$A$18,ÅRSTOT!$A10)+SUMIFS(TØMRERE!J$7:J$18,TØMRERE!$A$7:$A$18,ÅRSTOT!$A10)+SUMIFS(RØRLEGGERE!J$7:J$18,RØRLEGGERE!$A$7:$A$18,ÅRSTOT!$A10)+SUMIFS(MURERE!J$7:J$18,MURERE!$A$7:$A$18,ÅRSTOT!$A10)+SUMIFS('BLIKK OG VENTILASJON'!J$7:J$18,'BLIKK OG VENTILASJON'!$A$7:$A$18,ÅRSTOT!$A10)+SUMIFS(ISOLATØR!J$7:J$18,ISOLATØR!$A$7:$A$18,ÅRSTOT!$A10)+SUMIFS(MALERE!J$7:J$18,MALERE!$A$7:$A$18,ÅRSTOT!$A10)+SUMIFS(TAKTEKKERE!J$7:J$18,TAKTEKKERE!$A$7:$A$18,ÅRSTOT!$A10)</f>
        <v>0</v>
      </c>
      <c r="K10" s="14"/>
      <c r="L10" s="15">
        <f t="shared" si="3"/>
        <v>0</v>
      </c>
      <c r="M10" s="35">
        <f t="shared" si="4"/>
        <v>0</v>
      </c>
    </row>
    <row r="11" spans="1:13" x14ac:dyDescent="0.25">
      <c r="A11" s="29" t="s">
        <v>8</v>
      </c>
      <c r="B11" s="5">
        <f>SUMIFS(BETONG!B$7:B$18,BETONG!$A$7:$A$18,ÅRSTOT!$A11)+SUMIFS(TØMRERE!B$7:B$18,TØMRERE!$A$7:$A$18,ÅRSTOT!$A11)+SUMIFS(RØRLEGGERE!B$7:B$18,RØRLEGGERE!$A$7:$A$18,ÅRSTOT!$A11)+SUMIFS(MURERE!B$7:B$18,MURERE!$A$7:$A$18,ÅRSTOT!$A11)+SUMIFS('BLIKK OG VENTILASJON'!B$7:B$18,'BLIKK OG VENTILASJON'!$A$7:$A$18,ÅRSTOT!$A11)+SUMIFS(ISOLATØR!B$7:B$18,ISOLATØR!$A$7:$A$18,ÅRSTOT!$A11)+SUMIFS(MALERE!B$7:B$18,MALERE!$A$7:$A$18,ÅRSTOT!$A11)+SUMIFS(TAKTEKKERE!B$7:B$18,TAKTEKKERE!$A$7:$A$18,ÅRSTOT!$A11)</f>
        <v>12167164</v>
      </c>
      <c r="C11" s="5">
        <f>SUMIFS(BETONG!C$7:C$18,BETONG!$A$7:$A$18,ÅRSTOT!$A11)+SUMIFS(TØMRERE!C$7:C$18,TØMRERE!$A$7:$A$18,ÅRSTOT!$A11)+SUMIFS(RØRLEGGERE!C$7:C$18,RØRLEGGERE!$A$7:$A$18,ÅRSTOT!$A11)+SUMIFS(MURERE!C$7:C$18,MURERE!$A$7:$A$18,ÅRSTOT!$A11)+SUMIFS('BLIKK OG VENTILASJON'!C$7:C$18,'BLIKK OG VENTILASJON'!$A$7:$A$18,ÅRSTOT!$A11)+SUMIFS(ISOLATØR!C$7:C$18,ISOLATØR!$A$7:$A$18,ÅRSTOT!$A11)+SUMIFS(MALERE!C$7:C$18,MALERE!$A$7:$A$18,ÅRSTOT!$A11)+SUMIFS(TAKTEKKERE!C$7:C$18,TAKTEKKERE!$A$7:$A$18,ÅRSTOT!$A11)</f>
        <v>0</v>
      </c>
      <c r="D11" s="5">
        <f>SUMIFS(BETONG!D$7:D$18,BETONG!$A$7:$A$18,ÅRSTOT!$A11)+SUMIFS(TØMRERE!D$7:D$18,TØMRERE!$A$7:$A$18,ÅRSTOT!$A11)+SUMIFS(RØRLEGGERE!D$7:D$18,RØRLEGGERE!$A$7:$A$18,ÅRSTOT!$A11)+SUMIFS(MURERE!D$7:D$18,MURERE!$A$7:$A$18,ÅRSTOT!$A11)+SUMIFS('BLIKK OG VENTILASJON'!D$7:D$18,'BLIKK OG VENTILASJON'!$A$7:$A$18,ÅRSTOT!$A11)+SUMIFS(ISOLATØR!D$7:D$18,ISOLATØR!$A$7:$A$18,ÅRSTOT!$A11)+SUMIFS(MALERE!D$7:D$18,MALERE!$A$7:$A$18,ÅRSTOT!$A11)+SUMIFS(TAKTEKKERE!D$7:D$18,TAKTEKKERE!$A$7:$A$18,ÅRSTOT!$A11)</f>
        <v>42803</v>
      </c>
      <c r="E11" s="5">
        <f>SUMIFS(BETONG!E$7:E$18,BETONG!$A$7:$A$18,ÅRSTOT!$A11)+SUMIFS(TØMRERE!E$7:E$18,TØMRERE!$A$7:$A$18,ÅRSTOT!$A11)+SUMIFS(RØRLEGGERE!E$7:E$18,RØRLEGGERE!$A$7:$A$18,ÅRSTOT!$A11)+SUMIFS(MURERE!E$7:E$18,MURERE!$A$7:$A$18,ÅRSTOT!$A11)+SUMIFS('BLIKK OG VENTILASJON'!E$7:E$18,'BLIKK OG VENTILASJON'!$A$7:$A$18,ÅRSTOT!$A11)+SUMIFS(ISOLATØR!E$7:E$18,ISOLATØR!$A$7:$A$18,ÅRSTOT!$A11)+SUMIFS(MALERE!E$7:E$18,MALERE!$A$7:$A$18,ÅRSTOT!$A11)+SUMIFS(TAKTEKKERE!E$7:E$18,TAKTEKKERE!$A$7:$A$18,ÅRSTOT!$A11)</f>
        <v>0</v>
      </c>
      <c r="F11" s="13">
        <f t="shared" si="5"/>
        <v>284.25960797140385</v>
      </c>
      <c r="G11" s="13">
        <f t="shared" si="5"/>
        <v>0</v>
      </c>
      <c r="H11" s="13">
        <f t="shared" si="6"/>
        <v>284.25960797140385</v>
      </c>
      <c r="I11" s="5">
        <f>SUMIFS(BETONG!I$7:I$18,BETONG!$A$7:$A$18,ÅRSTOT!$A11)+SUMIFS(TØMRERE!I$7:I$18,TØMRERE!$A$7:$A$18,ÅRSTOT!$A11)+SUMIFS(RØRLEGGERE!I$7:I$18,RØRLEGGERE!$A$7:$A$18,ÅRSTOT!$A11)+SUMIFS(MURERE!I$7:I$18,MURERE!$A$7:$A$18,ÅRSTOT!$A11)+SUMIFS('BLIKK OG VENTILASJON'!I$7:I$18,'BLIKK OG VENTILASJON'!$A$7:$A$18,ÅRSTOT!$A11)+SUMIFS(ISOLATØR!I$7:I$18,ISOLATØR!$A$7:$A$18,ÅRSTOT!$A11)+SUMIFS(MALERE!I$7:I$18,MALERE!$A$7:$A$18,ÅRSTOT!$A11)+SUMIFS(TAKTEKKERE!I$7:I$18,TAKTEKKERE!$A$7:$A$18,ÅRSTOT!$A11)</f>
        <v>12693010</v>
      </c>
      <c r="J11" s="5">
        <f>SUMIFS(BETONG!J$7:J$18,BETONG!$A$7:$A$18,ÅRSTOT!$A11)+SUMIFS(TØMRERE!J$7:J$18,TØMRERE!$A$7:$A$18,ÅRSTOT!$A11)+SUMIFS(RØRLEGGERE!J$7:J$18,RØRLEGGERE!$A$7:$A$18,ÅRSTOT!$A11)+SUMIFS(MURERE!J$7:J$18,MURERE!$A$7:$A$18,ÅRSTOT!$A11)+SUMIFS('BLIKK OG VENTILASJON'!J$7:J$18,'BLIKK OG VENTILASJON'!$A$7:$A$18,ÅRSTOT!$A11)+SUMIFS(ISOLATØR!J$7:J$18,ISOLATØR!$A$7:$A$18,ÅRSTOT!$A11)+SUMIFS(MALERE!J$7:J$18,MALERE!$A$7:$A$18,ÅRSTOT!$A11)+SUMIFS(TAKTEKKERE!J$7:J$18,TAKTEKKERE!$A$7:$A$18,ÅRSTOT!$A11)</f>
        <v>0</v>
      </c>
      <c r="K11" s="14">
        <v>274.88</v>
      </c>
      <c r="L11" s="15">
        <f t="shared" si="3"/>
        <v>-4.1427998559837267E-2</v>
      </c>
      <c r="M11" s="35">
        <f t="shared" si="4"/>
        <v>3.4122555192825442E-2</v>
      </c>
    </row>
    <row r="12" spans="1:13" x14ac:dyDescent="0.25">
      <c r="A12" s="29" t="s">
        <v>9</v>
      </c>
      <c r="B12" s="5">
        <f>SUMIFS(BETONG!B$7:B$18,BETONG!$A$7:$A$18,ÅRSTOT!$A12)+SUMIFS(TØMRERE!B$7:B$18,TØMRERE!$A$7:$A$18,ÅRSTOT!$A12)+SUMIFS(RØRLEGGERE!B$7:B$18,RØRLEGGERE!$A$7:$A$18,ÅRSTOT!$A12)+SUMIFS(MURERE!B$7:B$18,MURERE!$A$7:$A$18,ÅRSTOT!$A12)+SUMIFS('BLIKK OG VENTILASJON'!B$7:B$18,'BLIKK OG VENTILASJON'!$A$7:$A$18,ÅRSTOT!$A12)+SUMIFS(ISOLATØR!B$7:B$18,ISOLATØR!$A$7:$A$18,ÅRSTOT!$A12)+SUMIFS(MALERE!B$7:B$18,MALERE!$A$7:$A$18,ÅRSTOT!$A12)+SUMIFS(TAKTEKKERE!B$7:B$18,TAKTEKKERE!$A$7:$A$18,ÅRSTOT!$A12)</f>
        <v>15133578</v>
      </c>
      <c r="C12" s="5">
        <f>SUMIFS(BETONG!C$7:C$18,BETONG!$A$7:$A$18,ÅRSTOT!$A12)+SUMIFS(TØMRERE!C$7:C$18,TØMRERE!$A$7:$A$18,ÅRSTOT!$A12)+SUMIFS(RØRLEGGERE!C$7:C$18,RØRLEGGERE!$A$7:$A$18,ÅRSTOT!$A12)+SUMIFS(MURERE!C$7:C$18,MURERE!$A$7:$A$18,ÅRSTOT!$A12)+SUMIFS('BLIKK OG VENTILASJON'!C$7:C$18,'BLIKK OG VENTILASJON'!$A$7:$A$18,ÅRSTOT!$A12)+SUMIFS(ISOLATØR!C$7:C$18,ISOLATØR!$A$7:$A$18,ÅRSTOT!$A12)+SUMIFS(MALERE!C$7:C$18,MALERE!$A$7:$A$18,ÅRSTOT!$A12)+SUMIFS(TAKTEKKERE!C$7:C$18,TAKTEKKERE!$A$7:$A$18,ÅRSTOT!$A12)</f>
        <v>629711</v>
      </c>
      <c r="D12" s="5">
        <f>SUMIFS(BETONG!D$7:D$18,BETONG!$A$7:$A$18,ÅRSTOT!$A12)+SUMIFS(TØMRERE!D$7:D$18,TØMRERE!$A$7:$A$18,ÅRSTOT!$A12)+SUMIFS(RØRLEGGERE!D$7:D$18,RØRLEGGERE!$A$7:$A$18,ÅRSTOT!$A12)+SUMIFS(MURERE!D$7:D$18,MURERE!$A$7:$A$18,ÅRSTOT!$A12)+SUMIFS('BLIKK OG VENTILASJON'!D$7:D$18,'BLIKK OG VENTILASJON'!$A$7:$A$18,ÅRSTOT!$A12)+SUMIFS(ISOLATØR!D$7:D$18,ISOLATØR!$A$7:$A$18,ÅRSTOT!$A12)+SUMIFS(MALERE!D$7:D$18,MALERE!$A$7:$A$18,ÅRSTOT!$A12)+SUMIFS(TAKTEKKERE!D$7:D$18,TAKTEKKERE!$A$7:$A$18,ÅRSTOT!$A12)</f>
        <v>44574.42</v>
      </c>
      <c r="E12" s="5">
        <f>SUMIFS(BETONG!E$7:E$18,BETONG!$A$7:$A$18,ÅRSTOT!$A12)+SUMIFS(TØMRERE!E$7:E$18,TØMRERE!$A$7:$A$18,ÅRSTOT!$A12)+SUMIFS(RØRLEGGERE!E$7:E$18,RØRLEGGERE!$A$7:$A$18,ÅRSTOT!$A12)+SUMIFS(MURERE!E$7:E$18,MURERE!$A$7:$A$18,ÅRSTOT!$A12)+SUMIFS('BLIKK OG VENTILASJON'!E$7:E$18,'BLIKK OG VENTILASJON'!$A$7:$A$18,ÅRSTOT!$A12)+SUMIFS(ISOLATØR!E$7:E$18,ISOLATØR!$A$7:$A$18,ÅRSTOT!$A12)+SUMIFS(MALERE!E$7:E$18,MALERE!$A$7:$A$18,ÅRSTOT!$A12)+SUMIFS(TAKTEKKERE!E$7:E$18,TAKTEKKERE!$A$7:$A$18,ÅRSTOT!$A12)</f>
        <v>2911.48</v>
      </c>
      <c r="F12" s="13">
        <f t="shared" si="5"/>
        <v>339.51261732626023</v>
      </c>
      <c r="G12" s="13">
        <f t="shared" si="5"/>
        <v>216.28553175704454</v>
      </c>
      <c r="H12" s="13">
        <f t="shared" si="6"/>
        <v>331.95725467981021</v>
      </c>
      <c r="I12" s="5">
        <f>SUMIFS(BETONG!I$7:I$18,BETONG!$A$7:$A$18,ÅRSTOT!$A12)+SUMIFS(TØMRERE!I$7:I$18,TØMRERE!$A$7:$A$18,ÅRSTOT!$A12)+SUMIFS(RØRLEGGERE!I$7:I$18,RØRLEGGERE!$A$7:$A$18,ÅRSTOT!$A12)+SUMIFS(MURERE!I$7:I$18,MURERE!$A$7:$A$18,ÅRSTOT!$A12)+SUMIFS('BLIKK OG VENTILASJON'!I$7:I$18,'BLIKK OG VENTILASJON'!$A$7:$A$18,ÅRSTOT!$A12)+SUMIFS(ISOLATØR!I$7:I$18,ISOLATØR!$A$7:$A$18,ÅRSTOT!$A12)+SUMIFS(MALERE!I$7:I$18,MALERE!$A$7:$A$18,ÅRSTOT!$A12)+SUMIFS(TAKTEKKERE!I$7:I$18,TAKTEKKERE!$A$7:$A$18,ÅRSTOT!$A12)</f>
        <v>16858994.52</v>
      </c>
      <c r="J12" s="5">
        <f>SUMIFS(BETONG!J$7:J$18,BETONG!$A$7:$A$18,ÅRSTOT!$A12)+SUMIFS(TØMRERE!J$7:J$18,TØMRERE!$A$7:$A$18,ÅRSTOT!$A12)+SUMIFS(RØRLEGGERE!J$7:J$18,RØRLEGGERE!$A$7:$A$18,ÅRSTOT!$A12)+SUMIFS(MURERE!J$7:J$18,MURERE!$A$7:$A$18,ÅRSTOT!$A12)+SUMIFS('BLIKK OG VENTILASJON'!J$7:J$18,'BLIKK OG VENTILASJON'!$A$7:$A$18,ÅRSTOT!$A12)+SUMIFS(ISOLATØR!J$7:J$18,ISOLATØR!$A$7:$A$18,ÅRSTOT!$A12)+SUMIFS(MALERE!J$7:J$18,MALERE!$A$7:$A$18,ÅRSTOT!$A12)+SUMIFS(TAKTEKKERE!J$7:J$18,TAKTEKKERE!$A$7:$A$18,ÅRSTOT!$A12)</f>
        <v>0</v>
      </c>
      <c r="K12" s="14">
        <v>303.25</v>
      </c>
      <c r="L12" s="15">
        <f t="shared" si="3"/>
        <v>-0.10234397537487304</v>
      </c>
      <c r="M12" s="35">
        <f t="shared" si="4"/>
        <v>9.4665308095004799E-2</v>
      </c>
    </row>
    <row r="13" spans="1:13" x14ac:dyDescent="0.25">
      <c r="A13" s="29" t="s">
        <v>11</v>
      </c>
      <c r="B13" s="5">
        <f>SUMIFS(BETONG!B$7:B$18,BETONG!$A$7:$A$18,ÅRSTOT!$A13)+SUMIFS(TØMRERE!B$7:B$18,TØMRERE!$A$7:$A$18,ÅRSTOT!$A13)+SUMIFS(RØRLEGGERE!B$7:B$18,RØRLEGGERE!$A$7:$A$18,ÅRSTOT!$A13)+SUMIFS(MURERE!B$7:B$18,MURERE!$A$7:$A$18,ÅRSTOT!$A13)+SUMIFS('BLIKK OG VENTILASJON'!B$7:B$18,'BLIKK OG VENTILASJON'!$A$7:$A$18,ÅRSTOT!$A13)+SUMIFS(ISOLATØR!B$7:B$18,ISOLATØR!$A$7:$A$18,ÅRSTOT!$A13)+SUMIFS(MALERE!B$7:B$18,MALERE!$A$7:$A$18,ÅRSTOT!$A13)+SUMIFS(TAKTEKKERE!B$7:B$18,TAKTEKKERE!$A$7:$A$18,ÅRSTOT!$A13)</f>
        <v>13507839.1</v>
      </c>
      <c r="C13" s="5">
        <f>SUMIFS(BETONG!C$7:C$18,BETONG!$A$7:$A$18,ÅRSTOT!$A13)+SUMIFS(TØMRERE!C$7:C$18,TØMRERE!$A$7:$A$18,ÅRSTOT!$A13)+SUMIFS(RØRLEGGERE!C$7:C$18,RØRLEGGERE!$A$7:$A$18,ÅRSTOT!$A13)+SUMIFS(MURERE!C$7:C$18,MURERE!$A$7:$A$18,ÅRSTOT!$A13)+SUMIFS('BLIKK OG VENTILASJON'!C$7:C$18,'BLIKK OG VENTILASJON'!$A$7:$A$18,ÅRSTOT!$A13)+SUMIFS(ISOLATØR!C$7:C$18,ISOLATØR!$A$7:$A$18,ÅRSTOT!$A13)+SUMIFS(MALERE!C$7:C$18,MALERE!$A$7:$A$18,ÅRSTOT!$A13)+SUMIFS(TAKTEKKERE!C$7:C$18,TAKTEKKERE!$A$7:$A$18,ÅRSTOT!$A13)</f>
        <v>0</v>
      </c>
      <c r="D13" s="5">
        <f>SUMIFS(BETONG!D$7:D$18,BETONG!$A$7:$A$18,ÅRSTOT!$A13)+SUMIFS(TØMRERE!D$7:D$18,TØMRERE!$A$7:$A$18,ÅRSTOT!$A13)+SUMIFS(RØRLEGGERE!D$7:D$18,RØRLEGGERE!$A$7:$A$18,ÅRSTOT!$A13)+SUMIFS(MURERE!D$7:D$18,MURERE!$A$7:$A$18,ÅRSTOT!$A13)+SUMIFS('BLIKK OG VENTILASJON'!D$7:D$18,'BLIKK OG VENTILASJON'!$A$7:$A$18,ÅRSTOT!$A13)+SUMIFS(ISOLATØR!D$7:D$18,ISOLATØR!$A$7:$A$18,ÅRSTOT!$A13)+SUMIFS(MALERE!D$7:D$18,MALERE!$A$7:$A$18,ÅRSTOT!$A13)+SUMIFS(TAKTEKKERE!D$7:D$18,TAKTEKKERE!$A$7:$A$18,ÅRSTOT!$A13)</f>
        <v>40521.46</v>
      </c>
      <c r="E13" s="5">
        <f>SUMIFS(BETONG!E$7:E$18,BETONG!$A$7:$A$18,ÅRSTOT!$A13)+SUMIFS(TØMRERE!E$7:E$18,TØMRERE!$A$7:$A$18,ÅRSTOT!$A13)+SUMIFS(RØRLEGGERE!E$7:E$18,RØRLEGGERE!$A$7:$A$18,ÅRSTOT!$A13)+SUMIFS(MURERE!E$7:E$18,MURERE!$A$7:$A$18,ÅRSTOT!$A13)+SUMIFS('BLIKK OG VENTILASJON'!E$7:E$18,'BLIKK OG VENTILASJON'!$A$7:$A$18,ÅRSTOT!$A13)+SUMIFS(ISOLATØR!E$7:E$18,ISOLATØR!$A$7:$A$18,ÅRSTOT!$A13)+SUMIFS(MALERE!E$7:E$18,MALERE!$A$7:$A$18,ÅRSTOT!$A13)+SUMIFS(TAKTEKKERE!E$7:E$18,TAKTEKKERE!$A$7:$A$18,ÅRSTOT!$A13)</f>
        <v>0</v>
      </c>
      <c r="F13" s="13">
        <f t="shared" si="5"/>
        <v>333.350256876233</v>
      </c>
      <c r="G13" s="13">
        <f t="shared" si="5"/>
        <v>0</v>
      </c>
      <c r="H13" s="13">
        <f t="shared" si="6"/>
        <v>333.350256876233</v>
      </c>
      <c r="I13" s="5">
        <f>SUMIFS(BETONG!I$7:I$18,BETONG!$A$7:$A$18,ÅRSTOT!$A13)+SUMIFS(TØMRERE!I$7:I$18,TØMRERE!$A$7:$A$18,ÅRSTOT!$A13)+SUMIFS(RØRLEGGERE!I$7:I$18,RØRLEGGERE!$A$7:$A$18,ÅRSTOT!$A13)+SUMIFS(MURERE!I$7:I$18,MURERE!$A$7:$A$18,ÅRSTOT!$A13)+SUMIFS('BLIKK OG VENTILASJON'!I$7:I$18,'BLIKK OG VENTILASJON'!$A$7:$A$18,ÅRSTOT!$A13)+SUMIFS(ISOLATØR!I$7:I$18,ISOLATØR!$A$7:$A$18,ÅRSTOT!$A13)+SUMIFS(MALERE!I$7:I$18,MALERE!$A$7:$A$18,ÅRSTOT!$A13)+SUMIFS(TAKTEKKERE!I$7:I$18,TAKTEKKERE!$A$7:$A$18,ÅRSTOT!$A13)</f>
        <v>12109542.189999999</v>
      </c>
      <c r="J13" s="5">
        <f>SUMIFS(BETONG!J$7:J$18,BETONG!$A$7:$A$18,ÅRSTOT!$A13)+SUMIFS(TØMRERE!J$7:J$18,TØMRERE!$A$7:$A$18,ÅRSTOT!$A13)+SUMIFS(RØRLEGGERE!J$7:J$18,RØRLEGGERE!$A$7:$A$18,ÅRSTOT!$A13)+SUMIFS(MURERE!J$7:J$18,MURERE!$A$7:$A$18,ÅRSTOT!$A13)+SUMIFS('BLIKK OG VENTILASJON'!J$7:J$18,'BLIKK OG VENTILASJON'!$A$7:$A$18,ÅRSTOT!$A13)+SUMIFS(ISOLATØR!J$7:J$18,ISOLATØR!$A$7:$A$18,ÅRSTOT!$A13)+SUMIFS(MALERE!J$7:J$18,MALERE!$A$7:$A$18,ÅRSTOT!$A13)+SUMIFS(TAKTEKKERE!J$7:J$18,TAKTEKKERE!$A$7:$A$18,ÅRSTOT!$A13)</f>
        <v>0</v>
      </c>
      <c r="K13" s="14">
        <v>319.32</v>
      </c>
      <c r="L13" s="15">
        <f t="shared" si="3"/>
        <v>0.11547066669082724</v>
      </c>
      <c r="M13" s="35">
        <f t="shared" si="4"/>
        <v>4.3937920819970597E-2</v>
      </c>
    </row>
    <row r="14" spans="1:13" x14ac:dyDescent="0.25">
      <c r="A14" s="29" t="s">
        <v>12</v>
      </c>
      <c r="B14" s="4">
        <f>SUMIFS(BETONG!B$7:B$18,BETONG!$A$7:$A$18,ÅRSTOT!$A14)+SUMIFS(TØMRERE!B$7:B$18,TØMRERE!$A$7:$A$18,ÅRSTOT!$A14)+SUMIFS(RØRLEGGERE!B$7:B$18,RØRLEGGERE!$A$7:$A$18,ÅRSTOT!$A14)+SUMIFS(MURERE!B$7:B$18,MURERE!$A$7:$A$18,ÅRSTOT!$A14)+SUMIFS('BLIKK OG VENTILASJON'!B$7:B$18,'BLIKK OG VENTILASJON'!$A$7:$A$18,ÅRSTOT!$A14)+SUMIFS(ISOLATØR!B$7:B$18,ISOLATØR!$A$7:$A$18,ÅRSTOT!$A14)+SUMIFS(MALERE!B$7:B$18,MALERE!$A$7:$A$18,ÅRSTOT!$A14)+SUMIFS(TAKTEKKERE!B$7:B$18,TAKTEKKERE!$A$7:$A$18,ÅRSTOT!$A14)</f>
        <v>5391913.6500000004</v>
      </c>
      <c r="C14" s="5">
        <f>SUMIFS(BETONG!C$7:C$18,BETONG!$A$7:$A$18,ÅRSTOT!$A14)+SUMIFS(TØMRERE!C$7:C$18,TØMRERE!$A$7:$A$18,ÅRSTOT!$A14)+SUMIFS(RØRLEGGERE!C$7:C$18,RØRLEGGERE!$A$7:$A$18,ÅRSTOT!$A14)+SUMIFS(MURERE!C$7:C$18,MURERE!$A$7:$A$18,ÅRSTOT!$A14)+SUMIFS('BLIKK OG VENTILASJON'!C$7:C$18,'BLIKK OG VENTILASJON'!$A$7:$A$18,ÅRSTOT!$A14)+SUMIFS(ISOLATØR!C$7:C$18,ISOLATØR!$A$7:$A$18,ÅRSTOT!$A14)+SUMIFS(MALERE!C$7:C$18,MALERE!$A$7:$A$18,ÅRSTOT!$A14)+SUMIFS(TAKTEKKERE!C$7:C$18,TAKTEKKERE!$A$7:$A$18,ÅRSTOT!$A14)</f>
        <v>0</v>
      </c>
      <c r="D14" s="5">
        <f>SUMIFS(BETONG!D$7:D$18,BETONG!$A$7:$A$18,ÅRSTOT!$A14)+SUMIFS(TØMRERE!D$7:D$18,TØMRERE!$A$7:$A$18,ÅRSTOT!$A14)+SUMIFS(RØRLEGGERE!D$7:D$18,RØRLEGGERE!$A$7:$A$18,ÅRSTOT!$A14)+SUMIFS(MURERE!D$7:D$18,MURERE!$A$7:$A$18,ÅRSTOT!$A14)+SUMIFS('BLIKK OG VENTILASJON'!D$7:D$18,'BLIKK OG VENTILASJON'!$A$7:$A$18,ÅRSTOT!$A14)+SUMIFS(ISOLATØR!D$7:D$18,ISOLATØR!$A$7:$A$18,ÅRSTOT!$A14)+SUMIFS(MALERE!D$7:D$18,MALERE!$A$7:$A$18,ÅRSTOT!$A14)+SUMIFS(TAKTEKKERE!D$7:D$18,TAKTEKKERE!$A$7:$A$18,ÅRSTOT!$A14)</f>
        <v>18397.5</v>
      </c>
      <c r="E14" s="5">
        <f>SUMIFS(BETONG!E$7:E$18,BETONG!$A$7:$A$18,ÅRSTOT!$A14)+SUMIFS(TØMRERE!E$7:E$18,TØMRERE!$A$7:$A$18,ÅRSTOT!$A14)+SUMIFS(RØRLEGGERE!E$7:E$18,RØRLEGGERE!$A$7:$A$18,ÅRSTOT!$A14)+SUMIFS(MURERE!E$7:E$18,MURERE!$A$7:$A$18,ÅRSTOT!$A14)+SUMIFS('BLIKK OG VENTILASJON'!E$7:E$18,'BLIKK OG VENTILASJON'!$A$7:$A$18,ÅRSTOT!$A14)+SUMIFS(ISOLATØR!E$7:E$18,ISOLATØR!$A$7:$A$18,ÅRSTOT!$A14)+SUMIFS(MALERE!E$7:E$18,MALERE!$A$7:$A$18,ÅRSTOT!$A14)+SUMIFS(TAKTEKKERE!E$7:E$18,TAKTEKKERE!$A$7:$A$18,ÅRSTOT!$A14)</f>
        <v>0</v>
      </c>
      <c r="F14" s="13">
        <f t="shared" si="5"/>
        <v>293.07860578883003</v>
      </c>
      <c r="G14" s="13">
        <f t="shared" si="5"/>
        <v>0</v>
      </c>
      <c r="H14" s="13">
        <f t="shared" si="6"/>
        <v>293.07860578883003</v>
      </c>
      <c r="I14" s="5">
        <f>SUMIFS(BETONG!I$7:I$18,BETONG!$A$7:$A$18,ÅRSTOT!$A14)+SUMIFS(TØMRERE!I$7:I$18,TØMRERE!$A$7:$A$18,ÅRSTOT!$A14)+SUMIFS(RØRLEGGERE!I$7:I$18,RØRLEGGERE!$A$7:$A$18,ÅRSTOT!$A14)+SUMIFS(MURERE!I$7:I$18,MURERE!$A$7:$A$18,ÅRSTOT!$A14)+SUMIFS('BLIKK OG VENTILASJON'!I$7:I$18,'BLIKK OG VENTILASJON'!$A$7:$A$18,ÅRSTOT!$A14)+SUMIFS(ISOLATØR!I$7:I$18,ISOLATØR!$A$7:$A$18,ÅRSTOT!$A14)+SUMIFS(MALERE!I$7:I$18,MALERE!$A$7:$A$18,ÅRSTOT!$A14)+SUMIFS(TAKTEKKERE!I$7:I$18,TAKTEKKERE!$A$7:$A$18,ÅRSTOT!$A14)</f>
        <v>6104845.0899999999</v>
      </c>
      <c r="J14" s="5">
        <f>SUMIFS(BETONG!J$7:J$18,BETONG!$A$7:$A$18,ÅRSTOT!$A14)+SUMIFS(TØMRERE!J$7:J$18,TØMRERE!$A$7:$A$18,ÅRSTOT!$A14)+SUMIFS(RØRLEGGERE!J$7:J$18,RØRLEGGERE!$A$7:$A$18,ÅRSTOT!$A14)+SUMIFS(MURERE!J$7:J$18,MURERE!$A$7:$A$18,ÅRSTOT!$A14)+SUMIFS('BLIKK OG VENTILASJON'!J$7:J$18,'BLIKK OG VENTILASJON'!$A$7:$A$18,ÅRSTOT!$A14)+SUMIFS(ISOLATØR!J$7:J$18,ISOLATØR!$A$7:$A$18,ÅRSTOT!$A14)+SUMIFS(MALERE!J$7:J$18,MALERE!$A$7:$A$18,ÅRSTOT!$A14)+SUMIFS(TAKTEKKERE!J$7:J$18,TAKTEKKERE!$A$7:$A$18,ÅRSTOT!$A14)</f>
        <v>582107</v>
      </c>
      <c r="K14" s="14">
        <v>317.44</v>
      </c>
      <c r="L14" s="15">
        <f t="shared" si="3"/>
        <v>-0.11678124989081411</v>
      </c>
      <c r="M14" s="35">
        <f t="shared" si="4"/>
        <v>-7.6743303336598928E-2</v>
      </c>
    </row>
    <row r="15" spans="1:13" x14ac:dyDescent="0.25">
      <c r="A15" s="29" t="s">
        <v>13</v>
      </c>
      <c r="B15" s="5">
        <f>SUMIFS(BETONG!B$7:B$18,BETONG!$A$7:$A$18,ÅRSTOT!$A15)+SUMIFS(TØMRERE!B$7:B$18,TØMRERE!$A$7:$A$18,ÅRSTOT!$A15)+SUMIFS(RØRLEGGERE!B$7:B$18,RØRLEGGERE!$A$7:$A$18,ÅRSTOT!$A15)+SUMIFS(MURERE!B$7:B$18,MURERE!$A$7:$A$18,ÅRSTOT!$A15)+SUMIFS('BLIKK OG VENTILASJON'!B$7:B$18,'BLIKK OG VENTILASJON'!$A$7:$A$18,ÅRSTOT!$A15)+SUMIFS(ISOLATØR!B$7:B$18,ISOLATØR!$A$7:$A$18,ÅRSTOT!$A15)+SUMIFS(MALERE!B$7:B$18,MALERE!$A$7:$A$18,ÅRSTOT!$A15)+SUMIFS(TAKTEKKERE!B$7:B$18,TAKTEKKERE!$A$7:$A$18,ÅRSTOT!$A15)</f>
        <v>26445934.600000001</v>
      </c>
      <c r="C15" s="5">
        <f>SUMIFS(BETONG!C$7:C$18,BETONG!$A$7:$A$18,ÅRSTOT!$A15)+SUMIFS(TØMRERE!C$7:C$18,TØMRERE!$A$7:$A$18,ÅRSTOT!$A15)+SUMIFS(RØRLEGGERE!C$7:C$18,RØRLEGGERE!$A$7:$A$18,ÅRSTOT!$A15)+SUMIFS(MURERE!C$7:C$18,MURERE!$A$7:$A$18,ÅRSTOT!$A15)+SUMIFS('BLIKK OG VENTILASJON'!C$7:C$18,'BLIKK OG VENTILASJON'!$A$7:$A$18,ÅRSTOT!$A15)+SUMIFS(ISOLATØR!C$7:C$18,ISOLATØR!$A$7:$A$18,ÅRSTOT!$A15)+SUMIFS(MALERE!C$7:C$18,MALERE!$A$7:$A$18,ÅRSTOT!$A15)+SUMIFS(TAKTEKKERE!C$7:C$18,TAKTEKKERE!$A$7:$A$18,ÅRSTOT!$A15)</f>
        <v>265600</v>
      </c>
      <c r="D15" s="5">
        <f>SUMIFS(BETONG!D$7:D$18,BETONG!$A$7:$A$18,ÅRSTOT!$A15)+SUMIFS(TØMRERE!D$7:D$18,TØMRERE!$A$7:$A$18,ÅRSTOT!$A15)+SUMIFS(RØRLEGGERE!D$7:D$18,RØRLEGGERE!$A$7:$A$18,ÅRSTOT!$A15)+SUMIFS(MURERE!D$7:D$18,MURERE!$A$7:$A$18,ÅRSTOT!$A15)+SUMIFS('BLIKK OG VENTILASJON'!D$7:D$18,'BLIKK OG VENTILASJON'!$A$7:$A$18,ÅRSTOT!$A15)+SUMIFS(ISOLATØR!D$7:D$18,ISOLATØR!$A$7:$A$18,ÅRSTOT!$A15)+SUMIFS(MALERE!D$7:D$18,MALERE!$A$7:$A$18,ÅRSTOT!$A15)+SUMIFS(TAKTEKKERE!D$7:D$18,TAKTEKKERE!$A$7:$A$18,ÅRSTOT!$A15)</f>
        <v>86294.5</v>
      </c>
      <c r="E15" s="5">
        <f>SUMIFS(BETONG!E$7:E$18,BETONG!$A$7:$A$18,ÅRSTOT!$A15)+SUMIFS(TØMRERE!E$7:E$18,TØMRERE!$A$7:$A$18,ÅRSTOT!$A15)+SUMIFS(RØRLEGGERE!E$7:E$18,RØRLEGGERE!$A$7:$A$18,ÅRSTOT!$A15)+SUMIFS(MURERE!E$7:E$18,MURERE!$A$7:$A$18,ÅRSTOT!$A15)+SUMIFS('BLIKK OG VENTILASJON'!E$7:E$18,'BLIKK OG VENTILASJON'!$A$7:$A$18,ÅRSTOT!$A15)+SUMIFS(ISOLATØR!E$7:E$18,ISOLATØR!$A$7:$A$18,ÅRSTOT!$A15)+SUMIFS(MALERE!E$7:E$18,MALERE!$A$7:$A$18,ÅRSTOT!$A15)+SUMIFS(TAKTEKKERE!E$7:E$18,TAKTEKKERE!$A$7:$A$18,ÅRSTOT!$A15)</f>
        <v>1270</v>
      </c>
      <c r="F15" s="13">
        <f t="shared" si="5"/>
        <v>306.46141526980284</v>
      </c>
      <c r="G15" s="13">
        <f t="shared" si="5"/>
        <v>209.13385826771653</v>
      </c>
      <c r="H15" s="13">
        <f t="shared" si="6"/>
        <v>305.04981585003054</v>
      </c>
      <c r="I15" s="5">
        <f>SUMIFS(BETONG!I$7:I$18,BETONG!$A$7:$A$18,ÅRSTOT!$A15)+SUMIFS(TØMRERE!I$7:I$18,TØMRERE!$A$7:$A$18,ÅRSTOT!$A15)+SUMIFS(RØRLEGGERE!I$7:I$18,RØRLEGGERE!$A$7:$A$18,ÅRSTOT!$A15)+SUMIFS(MURERE!I$7:I$18,MURERE!$A$7:$A$18,ÅRSTOT!$A15)+SUMIFS('BLIKK OG VENTILASJON'!I$7:I$18,'BLIKK OG VENTILASJON'!$A$7:$A$18,ÅRSTOT!$A15)+SUMIFS(ISOLATØR!I$7:I$18,ISOLATØR!$A$7:$A$18,ÅRSTOT!$A15)+SUMIFS(MALERE!I$7:I$18,MALERE!$A$7:$A$18,ÅRSTOT!$A15)+SUMIFS(TAKTEKKERE!I$7:I$18,TAKTEKKERE!$A$7:$A$18,ÅRSTOT!$A15)</f>
        <v>14191200</v>
      </c>
      <c r="J15" s="5">
        <f>SUMIFS(BETONG!J$7:J$18,BETONG!$A$7:$A$18,ÅRSTOT!$A15)+SUMIFS(TØMRERE!J$7:J$18,TØMRERE!$A$7:$A$18,ÅRSTOT!$A15)+SUMIFS(RØRLEGGERE!J$7:J$18,RØRLEGGERE!$A$7:$A$18,ÅRSTOT!$A15)+SUMIFS(MURERE!J$7:J$18,MURERE!$A$7:$A$18,ÅRSTOT!$A15)+SUMIFS('BLIKK OG VENTILASJON'!J$7:J$18,'BLIKK OG VENTILASJON'!$A$7:$A$18,ÅRSTOT!$A15)+SUMIFS(ISOLATØR!J$7:J$18,ISOLATØR!$A$7:$A$18,ÅRSTOT!$A15)+SUMIFS(MALERE!J$7:J$18,MALERE!$A$7:$A$18,ÅRSTOT!$A15)+SUMIFS(TAKTEKKERE!J$7:J$18,TAKTEKKERE!$A$7:$A$18,ÅRSTOT!$A15)</f>
        <v>0</v>
      </c>
      <c r="K15" s="14">
        <v>306.23</v>
      </c>
      <c r="L15" s="15">
        <f t="shared" si="3"/>
        <v>0.86354463329387232</v>
      </c>
      <c r="M15" s="35">
        <f t="shared" si="4"/>
        <v>-3.8539142147061924E-3</v>
      </c>
    </row>
    <row r="16" spans="1:13" x14ac:dyDescent="0.25">
      <c r="A16" s="29" t="s">
        <v>14</v>
      </c>
      <c r="B16" s="5">
        <f>SUMIFS(BETONG!B$7:B$18,BETONG!$A$7:$A$18,ÅRSTOT!$A16)+SUMIFS(TØMRERE!B$7:B$18,TØMRERE!$A$7:$A$18,ÅRSTOT!$A16)+SUMIFS(RØRLEGGERE!B$7:B$18,RØRLEGGERE!$A$7:$A$18,ÅRSTOT!$A16)+SUMIFS(MURERE!B$7:B$18,MURERE!$A$7:$A$18,ÅRSTOT!$A16)+SUMIFS('BLIKK OG VENTILASJON'!B$7:B$18,'BLIKK OG VENTILASJON'!$A$7:$A$18,ÅRSTOT!$A16)+SUMIFS(ISOLATØR!B$7:B$18,ISOLATØR!$A$7:$A$18,ÅRSTOT!$A16)+SUMIFS(MALERE!B$7:B$18,MALERE!$A$7:$A$18,ÅRSTOT!$A16)+SUMIFS(TAKTEKKERE!B$7:B$18,TAKTEKKERE!$A$7:$A$18,ÅRSTOT!$A16)</f>
        <v>124184189.99000001</v>
      </c>
      <c r="C16" s="5">
        <f>SUMIFS(BETONG!C$7:C$18,BETONG!$A$7:$A$18,ÅRSTOT!$A16)+SUMIFS(TØMRERE!C$7:C$18,TØMRERE!$A$7:$A$18,ÅRSTOT!$A16)+SUMIFS(RØRLEGGERE!C$7:C$18,RØRLEGGERE!$A$7:$A$18,ÅRSTOT!$A16)+SUMIFS(MURERE!C$7:C$18,MURERE!$A$7:$A$18,ÅRSTOT!$A16)+SUMIFS('BLIKK OG VENTILASJON'!C$7:C$18,'BLIKK OG VENTILASJON'!$A$7:$A$18,ÅRSTOT!$A16)+SUMIFS(ISOLATØR!C$7:C$18,ISOLATØR!$A$7:$A$18,ÅRSTOT!$A16)+SUMIFS(MALERE!C$7:C$18,MALERE!$A$7:$A$18,ÅRSTOT!$A16)+SUMIFS(TAKTEKKERE!C$7:C$18,TAKTEKKERE!$A$7:$A$18,ÅRSTOT!$A16)</f>
        <v>12547056.780000001</v>
      </c>
      <c r="D16" s="5">
        <f>SUMIFS(BETONG!D$7:D$18,BETONG!$A$7:$A$18,ÅRSTOT!$A16)+SUMIFS(TØMRERE!D$7:D$18,TØMRERE!$A$7:$A$18,ÅRSTOT!$A16)+SUMIFS(RØRLEGGERE!D$7:D$18,RØRLEGGERE!$A$7:$A$18,ÅRSTOT!$A16)+SUMIFS(MURERE!D$7:D$18,MURERE!$A$7:$A$18,ÅRSTOT!$A16)+SUMIFS('BLIKK OG VENTILASJON'!D$7:D$18,'BLIKK OG VENTILASJON'!$A$7:$A$18,ÅRSTOT!$A16)+SUMIFS(ISOLATØR!D$7:D$18,ISOLATØR!$A$7:$A$18,ÅRSTOT!$A16)+SUMIFS(MALERE!D$7:D$18,MALERE!$A$7:$A$18,ÅRSTOT!$A16)+SUMIFS(TAKTEKKERE!D$7:D$18,TAKTEKKERE!$A$7:$A$18,ÅRSTOT!$A16)</f>
        <v>393951.08</v>
      </c>
      <c r="E16" s="5">
        <f>SUMIFS(BETONG!E$7:E$18,BETONG!$A$7:$A$18,ÅRSTOT!$A16)+SUMIFS(TØMRERE!E$7:E$18,TØMRERE!$A$7:$A$18,ÅRSTOT!$A16)+SUMIFS(RØRLEGGERE!E$7:E$18,RØRLEGGERE!$A$7:$A$18,ÅRSTOT!$A16)+SUMIFS(MURERE!E$7:E$18,MURERE!$A$7:$A$18,ÅRSTOT!$A16)+SUMIFS('BLIKK OG VENTILASJON'!E$7:E$18,'BLIKK OG VENTILASJON'!$A$7:$A$18,ÅRSTOT!$A16)+SUMIFS(ISOLATØR!E$7:E$18,ISOLATØR!$A$7:$A$18,ÅRSTOT!$A16)+SUMIFS(MALERE!E$7:E$18,MALERE!$A$7:$A$18,ÅRSTOT!$A16)+SUMIFS(TAKTEKKERE!E$7:E$18,TAKTEKKERE!$A$7:$A$18,ÅRSTOT!$A16)</f>
        <v>64069.08</v>
      </c>
      <c r="F16" s="13">
        <f>IF(D16=0,0,B16/D16)</f>
        <v>315.22743887388253</v>
      </c>
      <c r="G16" s="13">
        <f t="shared" si="5"/>
        <v>195.83638129344141</v>
      </c>
      <c r="H16" s="13">
        <f>IF(D16+E16=0,0,(B16+C16)/(D16+E16))</f>
        <v>298.52669971994248</v>
      </c>
      <c r="I16" s="5">
        <f>SUMIFS(BETONG!I$7:I$18,BETONG!$A$7:$A$18,ÅRSTOT!$A16)+SUMIFS(TØMRERE!I$7:I$18,TØMRERE!$A$7:$A$18,ÅRSTOT!$A16)+SUMIFS(RØRLEGGERE!I$7:I$18,RØRLEGGERE!$A$7:$A$18,ÅRSTOT!$A16)+SUMIFS(MURERE!I$7:I$18,MURERE!$A$7:$A$18,ÅRSTOT!$A16)+SUMIFS('BLIKK OG VENTILASJON'!I$7:I$18,'BLIKK OG VENTILASJON'!$A$7:$A$18,ÅRSTOT!$A16)+SUMIFS(ISOLATØR!I$7:I$18,ISOLATØR!$A$7:$A$18,ÅRSTOT!$A16)+SUMIFS(MALERE!I$7:I$18,MALERE!$A$7:$A$18,ÅRSTOT!$A16)+SUMIFS(TAKTEKKERE!I$7:I$18,TAKTEKKERE!$A$7:$A$18,ÅRSTOT!$A16)</f>
        <v>162442109.97</v>
      </c>
      <c r="J16" s="5">
        <f>SUMIFS(BETONG!J$7:J$18,BETONG!$A$7:$A$18,ÅRSTOT!$A16)+SUMIFS(TØMRERE!J$7:J$18,TØMRERE!$A$7:$A$18,ÅRSTOT!$A16)+SUMIFS(RØRLEGGERE!J$7:J$18,RØRLEGGERE!$A$7:$A$18,ÅRSTOT!$A16)+SUMIFS(MURERE!J$7:J$18,MURERE!$A$7:$A$18,ÅRSTOT!$A16)+SUMIFS('BLIKK OG VENTILASJON'!J$7:J$18,'BLIKK OG VENTILASJON'!$A$7:$A$18,ÅRSTOT!$A16)+SUMIFS(ISOLATØR!J$7:J$18,ISOLATØR!$A$7:$A$18,ÅRSTOT!$A16)+SUMIFS(MALERE!J$7:J$18,MALERE!$A$7:$A$18,ÅRSTOT!$A16)+SUMIFS(TAKTEKKERE!J$7:J$18,TAKTEKKERE!$A$7:$A$18,ÅRSTOT!$A16)</f>
        <v>13217204.33</v>
      </c>
      <c r="K16" s="14">
        <v>294.04000000000002</v>
      </c>
      <c r="L16" s="15">
        <f t="shared" si="3"/>
        <v>-0.23551725588312974</v>
      </c>
      <c r="M16" s="35">
        <f t="shared" si="4"/>
        <v>1.5258807372950838E-2</v>
      </c>
    </row>
    <row r="17" spans="1:15" x14ac:dyDescent="0.25">
      <c r="A17" s="29" t="s">
        <v>15</v>
      </c>
      <c r="B17" s="5">
        <f>SUMIFS(BETONG!B$7:B$18,BETONG!$A$7:$A$18,ÅRSTOT!$A17)+SUMIFS(TØMRERE!B$7:B$18,TØMRERE!$A$7:$A$18,ÅRSTOT!$A17)+SUMIFS(RØRLEGGERE!B$7:B$18,RØRLEGGERE!$A$7:$A$18,ÅRSTOT!$A17)+SUMIFS(MURERE!B$7:B$18,MURERE!$A$7:$A$18,ÅRSTOT!$A17)+SUMIFS('BLIKK OG VENTILASJON'!B$7:B$18,'BLIKK OG VENTILASJON'!$A$7:$A$18,ÅRSTOT!$A17)+SUMIFS(ISOLATØR!B$7:B$18,ISOLATØR!$A$7:$A$18,ÅRSTOT!$A17)+SUMIFS(MALERE!B$7:B$18,MALERE!$A$7:$A$18,ÅRSTOT!$A17)+SUMIFS(TAKTEKKERE!B$7:B$18,TAKTEKKERE!$A$7:$A$18,ÅRSTOT!$A17)</f>
        <v>854436.06</v>
      </c>
      <c r="C17" s="5">
        <f>SUMIFS(BETONG!C$7:C$18,BETONG!$A$7:$A$18,ÅRSTOT!$A17)+SUMIFS(TØMRERE!C$7:C$18,TØMRERE!$A$7:$A$18,ÅRSTOT!$A17)+SUMIFS(RØRLEGGERE!C$7:C$18,RØRLEGGERE!$A$7:$A$18,ÅRSTOT!$A17)+SUMIFS(MURERE!C$7:C$18,MURERE!$A$7:$A$18,ÅRSTOT!$A17)+SUMIFS('BLIKK OG VENTILASJON'!C$7:C$18,'BLIKK OG VENTILASJON'!$A$7:$A$18,ÅRSTOT!$A17)+SUMIFS(ISOLATØR!C$7:C$18,ISOLATØR!$A$7:$A$18,ÅRSTOT!$A17)+SUMIFS(MALERE!C$7:C$18,MALERE!$A$7:$A$18,ÅRSTOT!$A17)+SUMIFS(TAKTEKKERE!C$7:C$18,TAKTEKKERE!$A$7:$A$18,ÅRSTOT!$A17)</f>
        <v>0</v>
      </c>
      <c r="D17" s="5">
        <f>SUMIFS(BETONG!D$7:D$18,BETONG!$A$7:$A$18,ÅRSTOT!$A17)+SUMIFS(TØMRERE!D$7:D$18,TØMRERE!$A$7:$A$18,ÅRSTOT!$A17)+SUMIFS(RØRLEGGERE!D$7:D$18,RØRLEGGERE!$A$7:$A$18,ÅRSTOT!$A17)+SUMIFS(MURERE!D$7:D$18,MURERE!$A$7:$A$18,ÅRSTOT!$A17)+SUMIFS('BLIKK OG VENTILASJON'!D$7:D$18,'BLIKK OG VENTILASJON'!$A$7:$A$18,ÅRSTOT!$A17)+SUMIFS(ISOLATØR!D$7:D$18,ISOLATØR!$A$7:$A$18,ÅRSTOT!$A17)+SUMIFS(MALERE!D$7:D$18,MALERE!$A$7:$A$18,ÅRSTOT!$A17)+SUMIFS(TAKTEKKERE!D$7:D$18,TAKTEKKERE!$A$7:$A$18,ÅRSTOT!$A17)</f>
        <v>1897</v>
      </c>
      <c r="E17" s="5">
        <f>SUMIFS(BETONG!E$7:E$18,BETONG!$A$7:$A$18,ÅRSTOT!$A17)+SUMIFS(TØMRERE!E$7:E$18,TØMRERE!$A$7:$A$18,ÅRSTOT!$A17)+SUMIFS(RØRLEGGERE!E$7:E$18,RØRLEGGERE!$A$7:$A$18,ÅRSTOT!$A17)+SUMIFS(MURERE!E$7:E$18,MURERE!$A$7:$A$18,ÅRSTOT!$A17)+SUMIFS('BLIKK OG VENTILASJON'!E$7:E$18,'BLIKK OG VENTILASJON'!$A$7:$A$18,ÅRSTOT!$A17)+SUMIFS(ISOLATØR!E$7:E$18,ISOLATØR!$A$7:$A$18,ÅRSTOT!$A17)+SUMIFS(MALERE!E$7:E$18,MALERE!$A$7:$A$18,ÅRSTOT!$A17)+SUMIFS(TAKTEKKERE!E$7:E$18,TAKTEKKERE!$A$7:$A$18,ÅRSTOT!$A17)</f>
        <v>0</v>
      </c>
      <c r="F17" s="13">
        <f t="shared" si="5"/>
        <v>450.41437005798633</v>
      </c>
      <c r="G17" s="13">
        <f t="shared" si="5"/>
        <v>0</v>
      </c>
      <c r="H17" s="13">
        <f t="shared" si="6"/>
        <v>450.41437005798633</v>
      </c>
      <c r="I17" s="5">
        <f>SUMIFS(BETONG!I$7:I$18,BETONG!$A$7:$A$18,ÅRSTOT!$A17)+SUMIFS(TØMRERE!I$7:I$18,TØMRERE!$A$7:$A$18,ÅRSTOT!$A17)+SUMIFS(RØRLEGGERE!I$7:I$18,RØRLEGGERE!$A$7:$A$18,ÅRSTOT!$A17)+SUMIFS(MURERE!I$7:I$18,MURERE!$A$7:$A$18,ÅRSTOT!$A17)+SUMIFS('BLIKK OG VENTILASJON'!I$7:I$18,'BLIKK OG VENTILASJON'!$A$7:$A$18,ÅRSTOT!$A17)+SUMIFS(ISOLATØR!I$7:I$18,ISOLATØR!$A$7:$A$18,ÅRSTOT!$A17)+SUMIFS(MALERE!I$7:I$18,MALERE!$A$7:$A$18,ÅRSTOT!$A17)+SUMIFS(TAKTEKKERE!I$7:I$18,TAKTEKKERE!$A$7:$A$18,ÅRSTOT!$A17)</f>
        <v>955217.98</v>
      </c>
      <c r="J17" s="5">
        <f>SUMIFS(BETONG!J$7:J$18,BETONG!$A$7:$A$18,ÅRSTOT!$A17)+SUMIFS(TØMRERE!J$7:J$18,TØMRERE!$A$7:$A$18,ÅRSTOT!$A17)+SUMIFS(RØRLEGGERE!J$7:J$18,RØRLEGGERE!$A$7:$A$18,ÅRSTOT!$A17)+SUMIFS(MURERE!J$7:J$18,MURERE!$A$7:$A$18,ÅRSTOT!$A17)+SUMIFS('BLIKK OG VENTILASJON'!J$7:J$18,'BLIKK OG VENTILASJON'!$A$7:$A$18,ÅRSTOT!$A17)+SUMIFS(ISOLATØR!J$7:J$18,ISOLATØR!$A$7:$A$18,ÅRSTOT!$A17)+SUMIFS(MALERE!J$7:J$18,MALERE!$A$7:$A$18,ÅRSTOT!$A17)+SUMIFS(TAKTEKKERE!J$7:J$18,TAKTEKKERE!$A$7:$A$18,ÅRSTOT!$A17)</f>
        <v>944328</v>
      </c>
      <c r="K17" s="14">
        <v>179.14</v>
      </c>
      <c r="L17" s="15">
        <f t="shared" si="3"/>
        <v>-0.10550672423481804</v>
      </c>
      <c r="M17" s="35">
        <f t="shared" si="4"/>
        <v>1.5143148937031727</v>
      </c>
    </row>
    <row r="18" spans="1:15" x14ac:dyDescent="0.25">
      <c r="A18" s="29" t="s">
        <v>16</v>
      </c>
      <c r="B18" s="5">
        <f>SUMIFS(BETONG!B$7:B$18,BETONG!$A$7:$A$18,ÅRSTOT!$A18)+SUMIFS(TØMRERE!B$7:B$18,TØMRERE!$A$7:$A$18,ÅRSTOT!$A18)+SUMIFS(RØRLEGGERE!B$7:B$18,RØRLEGGERE!$A$7:$A$18,ÅRSTOT!$A18)+SUMIFS(MURERE!B$7:B$18,MURERE!$A$7:$A$18,ÅRSTOT!$A18)+SUMIFS('BLIKK OG VENTILASJON'!B$7:B$18,'BLIKK OG VENTILASJON'!$A$7:$A$18,ÅRSTOT!$A18)+SUMIFS(ISOLATØR!B$7:B$18,ISOLATØR!$A$7:$A$18,ÅRSTOT!$A18)+SUMIFS(MALERE!B$7:B$18,MALERE!$A$7:$A$18,ÅRSTOT!$A18)+SUMIFS(TAKTEKKERE!B$7:B$18,TAKTEKKERE!$A$7:$A$18,ÅRSTOT!$A18)</f>
        <v>9501433</v>
      </c>
      <c r="C18" s="5">
        <f>SUMIFS(BETONG!C$7:C$18,BETONG!$A$7:$A$18,ÅRSTOT!$A18)+SUMIFS(TØMRERE!C$7:C$18,TØMRERE!$A$7:$A$18,ÅRSTOT!$A18)+SUMIFS(RØRLEGGERE!C$7:C$18,RØRLEGGERE!$A$7:$A$18,ÅRSTOT!$A18)+SUMIFS(MURERE!C$7:C$18,MURERE!$A$7:$A$18,ÅRSTOT!$A18)+SUMIFS('BLIKK OG VENTILASJON'!C$7:C$18,'BLIKK OG VENTILASJON'!$A$7:$A$18,ÅRSTOT!$A18)+SUMIFS(ISOLATØR!C$7:C$18,ISOLATØR!$A$7:$A$18,ÅRSTOT!$A18)+SUMIFS(MALERE!C$7:C$18,MALERE!$A$7:$A$18,ÅRSTOT!$A18)+SUMIFS(TAKTEKKERE!C$7:C$18,TAKTEKKERE!$A$7:$A$18,ÅRSTOT!$A18)</f>
        <v>2279375</v>
      </c>
      <c r="D18" s="5">
        <f>SUMIFS(BETONG!D$7:D$18,BETONG!$A$7:$A$18,ÅRSTOT!$A18)+SUMIFS(TØMRERE!D$7:D$18,TØMRERE!$A$7:$A$18,ÅRSTOT!$A18)+SUMIFS(RØRLEGGERE!D$7:D$18,RØRLEGGERE!$A$7:$A$18,ÅRSTOT!$A18)+SUMIFS(MURERE!D$7:D$18,MURERE!$A$7:$A$18,ÅRSTOT!$A18)+SUMIFS('BLIKK OG VENTILASJON'!D$7:D$18,'BLIKK OG VENTILASJON'!$A$7:$A$18,ÅRSTOT!$A18)+SUMIFS(ISOLATØR!D$7:D$18,ISOLATØR!$A$7:$A$18,ÅRSTOT!$A18)+SUMIFS(MALERE!D$7:D$18,MALERE!$A$7:$A$18,ÅRSTOT!$A18)+SUMIFS(TAKTEKKERE!D$7:D$18,TAKTEKKERE!$A$7:$A$18,ÅRSTOT!$A18)</f>
        <v>30747</v>
      </c>
      <c r="E18" s="5">
        <f>SUMIFS(BETONG!E$7:E$18,BETONG!$A$7:$A$18,ÅRSTOT!$A18)+SUMIFS(TØMRERE!E$7:E$18,TØMRERE!$A$7:$A$18,ÅRSTOT!$A18)+SUMIFS(RØRLEGGERE!E$7:E$18,RØRLEGGERE!$A$7:$A$18,ÅRSTOT!$A18)+SUMIFS(MURERE!E$7:E$18,MURERE!$A$7:$A$18,ÅRSTOT!$A18)+SUMIFS('BLIKK OG VENTILASJON'!E$7:E$18,'BLIKK OG VENTILASJON'!$A$7:$A$18,ÅRSTOT!$A18)+SUMIFS(ISOLATØR!E$7:E$18,ISOLATØR!$A$7:$A$18,ÅRSTOT!$A18)+SUMIFS(MALERE!E$7:E$18,MALERE!$A$7:$A$18,ÅRSTOT!$A18)+SUMIFS(TAKTEKKERE!E$7:E$18,TAKTEKKERE!$A$7:$A$18,ÅRSTOT!$A18)</f>
        <v>10349.5</v>
      </c>
      <c r="F18" s="13">
        <f t="shared" si="5"/>
        <v>309.01983933391875</v>
      </c>
      <c r="G18" s="13">
        <f t="shared" si="5"/>
        <v>220.2401082177883</v>
      </c>
      <c r="H18" s="13">
        <f t="shared" si="6"/>
        <v>286.66207584587494</v>
      </c>
      <c r="I18" s="5">
        <f>SUMIFS(BETONG!I$7:I$18,BETONG!$A$7:$A$18,ÅRSTOT!$A18)+SUMIFS(TØMRERE!I$7:I$18,TØMRERE!$A$7:$A$18,ÅRSTOT!$A18)+SUMIFS(RØRLEGGERE!I$7:I$18,RØRLEGGERE!$A$7:$A$18,ÅRSTOT!$A18)+SUMIFS(MURERE!I$7:I$18,MURERE!$A$7:$A$18,ÅRSTOT!$A18)+SUMIFS('BLIKK OG VENTILASJON'!I$7:I$18,'BLIKK OG VENTILASJON'!$A$7:$A$18,ÅRSTOT!$A18)+SUMIFS(ISOLATØR!I$7:I$18,ISOLATØR!$A$7:$A$18,ÅRSTOT!$A18)+SUMIFS(MALERE!I$7:I$18,MALERE!$A$7:$A$18,ÅRSTOT!$A18)+SUMIFS(TAKTEKKERE!I$7:I$18,TAKTEKKERE!$A$7:$A$18,ÅRSTOT!$A18)</f>
        <v>9063849</v>
      </c>
      <c r="J18" s="5">
        <f>SUMIFS(BETONG!J$7:J$18,BETONG!$A$7:$A$18,ÅRSTOT!$A18)+SUMIFS(TØMRERE!J$7:J$18,TØMRERE!$A$7:$A$18,ÅRSTOT!$A18)+SUMIFS(RØRLEGGERE!J$7:J$18,RØRLEGGERE!$A$7:$A$18,ÅRSTOT!$A18)+SUMIFS(MURERE!J$7:J$18,MURERE!$A$7:$A$18,ÅRSTOT!$A18)+SUMIFS('BLIKK OG VENTILASJON'!J$7:J$18,'BLIKK OG VENTILASJON'!$A$7:$A$18,ÅRSTOT!$A18)+SUMIFS(ISOLATØR!J$7:J$18,ISOLATØR!$A$7:$A$18,ÅRSTOT!$A18)+SUMIFS(MALERE!J$7:J$18,MALERE!$A$7:$A$18,ÅRSTOT!$A18)+SUMIFS(TAKTEKKERE!J$7:J$18,TAKTEKKERE!$A$7:$A$18,ÅRSTOT!$A18)</f>
        <v>6304938</v>
      </c>
      <c r="K18" s="14">
        <v>262.49</v>
      </c>
      <c r="L18" s="15">
        <f t="shared" si="3"/>
        <v>4.8277944612713647E-2</v>
      </c>
      <c r="M18" s="35">
        <f t="shared" si="4"/>
        <v>9.2087606559773424E-2</v>
      </c>
    </row>
    <row r="19" spans="1:15" x14ac:dyDescent="0.25">
      <c r="A19" s="29" t="s">
        <v>17</v>
      </c>
      <c r="B19" s="5">
        <f>SUMIFS(BETONG!B$7:B$18,BETONG!$A$7:$A$18,ÅRSTOT!$A19)+SUMIFS(TØMRERE!B$7:B$18,TØMRERE!$A$7:$A$18,ÅRSTOT!$A19)+SUMIFS(RØRLEGGERE!B$7:B$18,RØRLEGGERE!$A$7:$A$18,ÅRSTOT!$A19)+SUMIFS(MURERE!B$7:B$18,MURERE!$A$7:$A$18,ÅRSTOT!$A19)+SUMIFS('BLIKK OG VENTILASJON'!B$7:B$18,'BLIKK OG VENTILASJON'!$A$7:$A$18,ÅRSTOT!$A19)+SUMIFS(ISOLATØR!B$7:B$18,ISOLATØR!$A$7:$A$18,ÅRSTOT!$A19)+SUMIFS(MALERE!B$7:B$18,MALERE!$A$7:$A$18,ÅRSTOT!$A19)+SUMIFS(TAKTEKKERE!B$7:B$18,TAKTEKKERE!$A$7:$A$18,ÅRSTOT!$A19)</f>
        <v>105329865.76000001</v>
      </c>
      <c r="C19" s="5">
        <f>SUMIFS(BETONG!C$7:C$18,BETONG!$A$7:$A$18,ÅRSTOT!$A19)+SUMIFS(TØMRERE!C$7:C$18,TØMRERE!$A$7:$A$18,ÅRSTOT!$A19)+SUMIFS(RØRLEGGERE!C$7:C$18,RØRLEGGERE!$A$7:$A$18,ÅRSTOT!$A19)+SUMIFS(MURERE!C$7:C$18,MURERE!$A$7:$A$18,ÅRSTOT!$A19)+SUMIFS('BLIKK OG VENTILASJON'!C$7:C$18,'BLIKK OG VENTILASJON'!$A$7:$A$18,ÅRSTOT!$A19)+SUMIFS(ISOLATØR!C$7:C$18,ISOLATØR!$A$7:$A$18,ÅRSTOT!$A19)+SUMIFS(MALERE!C$7:C$18,MALERE!$A$7:$A$18,ÅRSTOT!$A19)+SUMIFS(TAKTEKKERE!C$7:C$18,TAKTEKKERE!$A$7:$A$18,ÅRSTOT!$A19)</f>
        <v>2745163.0300000003</v>
      </c>
      <c r="D19" s="5">
        <f>SUMIFS(BETONG!D$7:D$18,BETONG!$A$7:$A$18,ÅRSTOT!$A19)+SUMIFS(TØMRERE!D$7:D$18,TØMRERE!$A$7:$A$18,ÅRSTOT!$A19)+SUMIFS(RØRLEGGERE!D$7:D$18,RØRLEGGERE!$A$7:$A$18,ÅRSTOT!$A19)+SUMIFS(MURERE!D$7:D$18,MURERE!$A$7:$A$18,ÅRSTOT!$A19)+SUMIFS('BLIKK OG VENTILASJON'!D$7:D$18,'BLIKK OG VENTILASJON'!$A$7:$A$18,ÅRSTOT!$A19)+SUMIFS(ISOLATØR!D$7:D$18,ISOLATØR!$A$7:$A$18,ÅRSTOT!$A19)+SUMIFS(MALERE!D$7:D$18,MALERE!$A$7:$A$18,ÅRSTOT!$A19)+SUMIFS(TAKTEKKERE!D$7:D$18,TAKTEKKERE!$A$7:$A$18,ÅRSTOT!$A19)</f>
        <v>312700.40000000002</v>
      </c>
      <c r="E19" s="5">
        <f>SUMIFS(BETONG!E$7:E$18,BETONG!$A$7:$A$18,ÅRSTOT!$A19)+SUMIFS(TØMRERE!E$7:E$18,TØMRERE!$A$7:$A$18,ÅRSTOT!$A19)+SUMIFS(RØRLEGGERE!E$7:E$18,RØRLEGGERE!$A$7:$A$18,ÅRSTOT!$A19)+SUMIFS(MURERE!E$7:E$18,MURERE!$A$7:$A$18,ÅRSTOT!$A19)+SUMIFS('BLIKK OG VENTILASJON'!E$7:E$18,'BLIKK OG VENTILASJON'!$A$7:$A$18,ÅRSTOT!$A19)+SUMIFS(ISOLATØR!E$7:E$18,ISOLATØR!$A$7:$A$18,ÅRSTOT!$A19)+SUMIFS(MALERE!E$7:E$18,MALERE!$A$7:$A$18,ÅRSTOT!$A19)+SUMIFS(TAKTEKKERE!E$7:E$18,TAKTEKKERE!$A$7:$A$18,ÅRSTOT!$A19)</f>
        <v>12826.7</v>
      </c>
      <c r="F19" s="13">
        <f t="shared" si="5"/>
        <v>336.83956195770776</v>
      </c>
      <c r="G19" s="13">
        <f t="shared" si="5"/>
        <v>214.01943056281038</v>
      </c>
      <c r="H19" s="13">
        <f t="shared" si="6"/>
        <v>332.0000970426118</v>
      </c>
      <c r="I19" s="5">
        <f>SUMIFS(BETONG!I$7:I$18,BETONG!$A$7:$A$18,ÅRSTOT!$A19)+SUMIFS(TØMRERE!I$7:I$18,TØMRERE!$A$7:$A$18,ÅRSTOT!$A19)+SUMIFS(RØRLEGGERE!I$7:I$18,RØRLEGGERE!$A$7:$A$18,ÅRSTOT!$A19)+SUMIFS(MURERE!I$7:I$18,MURERE!$A$7:$A$18,ÅRSTOT!$A19)+SUMIFS('BLIKK OG VENTILASJON'!I$7:I$18,'BLIKK OG VENTILASJON'!$A$7:$A$18,ÅRSTOT!$A19)+SUMIFS(ISOLATØR!I$7:I$18,ISOLATØR!$A$7:$A$18,ÅRSTOT!$A19)+SUMIFS(MALERE!I$7:I$18,MALERE!$A$7:$A$18,ÅRSTOT!$A19)+SUMIFS(TAKTEKKERE!I$7:I$18,TAKTEKKERE!$A$7:$A$18,ÅRSTOT!$A19)</f>
        <v>96996939.170000017</v>
      </c>
      <c r="J19" s="5">
        <f>SUMIFS(BETONG!J$7:J$18,BETONG!$A$7:$A$18,ÅRSTOT!$A19)+SUMIFS(TØMRERE!J$7:J$18,TØMRERE!$A$7:$A$18,ÅRSTOT!$A19)+SUMIFS(RØRLEGGERE!J$7:J$18,RØRLEGGERE!$A$7:$A$18,ÅRSTOT!$A19)+SUMIFS(MURERE!J$7:J$18,MURERE!$A$7:$A$18,ÅRSTOT!$A19)+SUMIFS('BLIKK OG VENTILASJON'!J$7:J$18,'BLIKK OG VENTILASJON'!$A$7:$A$18,ÅRSTOT!$A19)+SUMIFS(ISOLATØR!J$7:J$18,ISOLATØR!$A$7:$A$18,ÅRSTOT!$A19)+SUMIFS(MALERE!J$7:J$18,MALERE!$A$7:$A$18,ÅRSTOT!$A19)+SUMIFS(TAKTEKKERE!J$7:J$18,TAKTEKKERE!$A$7:$A$18,ÅRSTOT!$A19)</f>
        <v>8481271.4100000001</v>
      </c>
      <c r="K19" s="14">
        <v>306.61</v>
      </c>
      <c r="L19" s="15">
        <f t="shared" si="3"/>
        <v>8.5909170550169917E-2</v>
      </c>
      <c r="M19" s="35">
        <f t="shared" si="4"/>
        <v>8.280909638502261E-2</v>
      </c>
    </row>
    <row r="20" spans="1:15" s="1" customFormat="1" ht="16.5" thickBot="1" x14ac:dyDescent="0.3">
      <c r="A20" s="30" t="s">
        <v>18</v>
      </c>
      <c r="B20" s="36">
        <f>SUM(B7:B19)</f>
        <v>351250038.08000004</v>
      </c>
      <c r="C20" s="36">
        <f>SUM(C7:C19)</f>
        <v>18797135.810000002</v>
      </c>
      <c r="D20" s="36">
        <f>SUM(D7:D19)</f>
        <v>1101539.2200000002</v>
      </c>
      <c r="E20" s="36">
        <f>SUM(E7:E19)</f>
        <v>92937.76</v>
      </c>
      <c r="F20" s="37">
        <f>IF(D20=0,0,B20/D20)</f>
        <v>318.87202171521409</v>
      </c>
      <c r="G20" s="37">
        <f>IF(E20=0,0,C20/E20)</f>
        <v>202.25509857349698</v>
      </c>
      <c r="H20" s="37">
        <f>IF(D20+E20=0,0,(B20+C20)/(D20+E20))</f>
        <v>309.79849765710844</v>
      </c>
      <c r="I20" s="38">
        <f>SUM(I7:I19)</f>
        <v>370597268.37</v>
      </c>
      <c r="J20" s="38">
        <f>SUM(J7:J19)</f>
        <v>29529848.739999998</v>
      </c>
      <c r="K20" s="39">
        <v>294.64999999999998</v>
      </c>
      <c r="L20" s="33">
        <f>IF(I20=0,0,(B20-I20)/I20)</f>
        <v>-5.2205539385368357E-2</v>
      </c>
      <c r="M20" s="34">
        <f>IF(K20=0,0,(H20-K20)/K20)</f>
        <v>5.1411836609904858E-2</v>
      </c>
    </row>
    <row r="23" spans="1:15" ht="20.25" x14ac:dyDescent="0.3">
      <c r="A23" s="148" t="str">
        <f>"MÅLESTATISTIKK FOR ALLE BYGGFAG - 2. HALVÅR "&amp;FORS!$A$14</f>
        <v>MÅLESTATISTIKK FOR ALLE BYGGFAG - 2. HALVÅR 2020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5" ht="16.5" thickBot="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5" x14ac:dyDescent="0.25">
      <c r="A25" s="20"/>
      <c r="B25" s="21" t="s">
        <v>4</v>
      </c>
      <c r="C25" s="22"/>
      <c r="D25" s="21" t="s">
        <v>5</v>
      </c>
      <c r="E25" s="22"/>
      <c r="F25" s="21" t="str">
        <f>"Fortjeneste 2. halvår  "&amp;FORS!$A$14-0</f>
        <v>Fortjeneste 2. halvår  2020</v>
      </c>
      <c r="G25" s="23"/>
      <c r="H25" s="22"/>
      <c r="I25" s="21" t="str">
        <f>" 2. halvår  "&amp;FORS!$A$14-1</f>
        <v xml:space="preserve"> 2. halvår  2019</v>
      </c>
      <c r="J25" s="23"/>
      <c r="K25" s="22"/>
      <c r="L25" s="21" t="s">
        <v>23</v>
      </c>
      <c r="M25" s="24"/>
    </row>
    <row r="26" spans="1:15" x14ac:dyDescent="0.25">
      <c r="A26" s="25"/>
      <c r="B26" s="9" t="s">
        <v>6</v>
      </c>
      <c r="C26" s="9" t="s">
        <v>6</v>
      </c>
      <c r="D26" s="9" t="s">
        <v>6</v>
      </c>
      <c r="E26" s="9" t="s">
        <v>6</v>
      </c>
      <c r="F26" s="9" t="s">
        <v>6</v>
      </c>
      <c r="G26" s="9" t="s">
        <v>6</v>
      </c>
      <c r="H26" s="10" t="s">
        <v>27</v>
      </c>
      <c r="I26" s="9" t="s">
        <v>6</v>
      </c>
      <c r="J26" s="9" t="s">
        <v>6</v>
      </c>
      <c r="K26" s="10" t="s">
        <v>25</v>
      </c>
      <c r="L26" s="9" t="s">
        <v>6</v>
      </c>
      <c r="M26" s="26" t="s">
        <v>25</v>
      </c>
    </row>
    <row r="27" spans="1:15" x14ac:dyDescent="0.25">
      <c r="A27" s="27"/>
      <c r="B27" s="11" t="s">
        <v>24</v>
      </c>
      <c r="C27" s="11" t="s">
        <v>26</v>
      </c>
      <c r="D27" s="11" t="s">
        <v>24</v>
      </c>
      <c r="E27" s="11" t="s">
        <v>26</v>
      </c>
      <c r="F27" s="11" t="s">
        <v>24</v>
      </c>
      <c r="G27" s="11" t="s">
        <v>26</v>
      </c>
      <c r="H27" s="12" t="s">
        <v>28</v>
      </c>
      <c r="I27" s="11" t="s">
        <v>24</v>
      </c>
      <c r="J27" s="11" t="s">
        <v>26</v>
      </c>
      <c r="K27" s="12" t="s">
        <v>22</v>
      </c>
      <c r="L27" s="11" t="s">
        <v>24</v>
      </c>
      <c r="M27" s="28" t="s">
        <v>22</v>
      </c>
      <c r="O27" s="16"/>
    </row>
    <row r="28" spans="1:15" x14ac:dyDescent="0.25">
      <c r="A28" s="29" t="s">
        <v>20</v>
      </c>
      <c r="B28" s="5">
        <f>SUMIFS(BETONG!B$27:B$38,BETONG!$A$27:$A$38,ÅRSTOT!$A28)+SUMIFS(TØMRERE!B$27:B$38,TØMRERE!$A$27:$A$38,ÅRSTOT!$A28)+SUMIFS(RØRLEGGERE!B$27:B$38,RØRLEGGERE!$A$27:$A$38,ÅRSTOT!$A28)+SUMIFS(MURERE!B$27:B$38,MURERE!$A$27:$A$38,ÅRSTOT!$A28)+SUMIFS('BLIKK OG VENTILASJON'!B$27:B$38,'BLIKK OG VENTILASJON'!$A$27:$A$38,ÅRSTOT!$A28)+SUMIFS(ISOLATØR!B$27:B$38,ISOLATØR!$A$27:$A$38,ÅRSTOT!$A28)+SUMIFS(MALERE!B$27:B$38,MALERE!$A$27:$A$38,ÅRSTOT!$A28)+SUMIFS(TAKTEKKERE!B$27:B$38,TAKTEKKERE!$A$27:$A$38,ÅRSTOT!$A28)</f>
        <v>11804988</v>
      </c>
      <c r="C28" s="5">
        <f>SUMIFS(BETONG!C$27:C$38,BETONG!$A$27:$A$38,ÅRSTOT!$A28)+SUMIFS(TØMRERE!C$27:C$38,TØMRERE!$A$27:$A$38,ÅRSTOT!$A28)+SUMIFS(RØRLEGGERE!C$27:C$38,RØRLEGGERE!$A$27:$A$38,ÅRSTOT!$A28)+SUMIFS(MURERE!C$27:C$38,MURERE!$A$27:$A$38,ÅRSTOT!$A28)+SUMIFS('BLIKK OG VENTILASJON'!C$27:C$38,'BLIKK OG VENTILASJON'!$A$27:$A$38,ÅRSTOT!$A28)+SUMIFS(ISOLATØR!C$27:C$38,ISOLATØR!$A$27:$A$38,ÅRSTOT!$A28)+SUMIFS(MALERE!C$27:C$38,MALERE!$A$27:$A$38,ÅRSTOT!$A28)+SUMIFS(TAKTEKKERE!C$27:C$38,TAKTEKKERE!$A$27:$A$38,ÅRSTOT!$A28)</f>
        <v>0</v>
      </c>
      <c r="D28" s="5">
        <f>SUMIFS(BETONG!D$27:D$38,BETONG!$A$27:$A$38,ÅRSTOT!$A28)+SUMIFS(TØMRERE!D$27:D$38,TØMRERE!$A$27:$A$38,ÅRSTOT!$A28)+SUMIFS(RØRLEGGERE!D$27:D$38,RØRLEGGERE!$A$27:$A$38,ÅRSTOT!$A28)+SUMIFS(MURERE!D$27:D$38,MURERE!$A$27:$A$38,ÅRSTOT!$A28)+SUMIFS('BLIKK OG VENTILASJON'!D$27:D$38,'BLIKK OG VENTILASJON'!$A$27:$A$38,ÅRSTOT!$A28)+SUMIFS(ISOLATØR!D$27:D$38,ISOLATØR!$A$27:$A$38,ÅRSTOT!$A28)+SUMIFS(MALERE!D$27:D$38,MALERE!$A$27:$A$38,ÅRSTOT!$A28)+SUMIFS(TAKTEKKERE!D$27:D$38,TAKTEKKERE!$A$27:$A$38,ÅRSTOT!$A28)</f>
        <v>38347</v>
      </c>
      <c r="E28" s="5">
        <f>SUMIFS(BETONG!E$27:E$38,BETONG!$A$27:$A$38,ÅRSTOT!$A28)+SUMIFS(TØMRERE!E$27:E$38,TØMRERE!$A$27:$A$38,ÅRSTOT!$A28)+SUMIFS(RØRLEGGERE!E$27:E$38,RØRLEGGERE!$A$27:$A$38,ÅRSTOT!$A28)+SUMIFS(MURERE!E$27:E$38,MURERE!$A$27:$A$38,ÅRSTOT!$A28)+SUMIFS('BLIKK OG VENTILASJON'!E$27:E$38,'BLIKK OG VENTILASJON'!$A$27:$A$38,ÅRSTOT!$A28)+SUMIFS(ISOLATØR!E$27:E$38,ISOLATØR!$A$27:$A$38,ÅRSTOT!$A28)+SUMIFS(MALERE!E$27:E$38,MALERE!$A$27:$A$38,ÅRSTOT!$A28)+SUMIFS(TAKTEKKERE!E$27:E$38,TAKTEKKERE!$A$27:$A$38,ÅRSTOT!$A28)</f>
        <v>0</v>
      </c>
      <c r="F28" s="13">
        <f>IF(D28=0,0,B28/D28)</f>
        <v>307.84645474222236</v>
      </c>
      <c r="G28" s="13">
        <f t="shared" ref="F28:G41" si="7">IF(E28=0,0,C28/E28)</f>
        <v>0</v>
      </c>
      <c r="H28" s="13">
        <f t="shared" ref="H28:H41" si="8">IF(D28+E28=0,0,(B28+C28)/(D28+E28))</f>
        <v>307.84645474222236</v>
      </c>
      <c r="I28" s="5">
        <f>SUMIFS(BETONG!I$27:I$38,BETONG!$A$27:$A$38,ÅRSTOT!$A28)+SUMIFS(TØMRERE!I$27:I$38,TØMRERE!$A$27:$A$38,ÅRSTOT!$A28)+SUMIFS(RØRLEGGERE!I$27:I$38,RØRLEGGERE!$A$27:$A$38,ÅRSTOT!$A28)+SUMIFS(MURERE!I$27:I$38,MURERE!$A$27:$A$38,ÅRSTOT!$A28)+SUMIFS('BLIKK OG VENTILASJON'!I$27:I$38,'BLIKK OG VENTILASJON'!$A$27:$A$38,ÅRSTOT!$A28)+SUMIFS(ISOLATØR!I$27:I$38,ISOLATØR!$A$27:$A$38,ÅRSTOT!$A28)+SUMIFS(MALERE!I$27:I$38,MALERE!$A$27:$A$38,ÅRSTOT!$A28)+SUMIFS(TAKTEKKERE!I$27:I$38,TAKTEKKERE!$A$27:$A$38,ÅRSTOT!$A28)</f>
        <v>4983250</v>
      </c>
      <c r="J28" s="5">
        <f>SUMIFS(BETONG!J$27:J$38,BETONG!$A$27:$A$38,ÅRSTOT!$A28)+SUMIFS(TØMRERE!J$27:J$38,TØMRERE!$A$27:$A$38,ÅRSTOT!$A28)+SUMIFS(RØRLEGGERE!J$27:J$38,RØRLEGGERE!$A$27:$A$38,ÅRSTOT!$A28)+SUMIFS(MURERE!J$27:J$38,MURERE!$A$27:$A$38,ÅRSTOT!$A28)+SUMIFS('BLIKK OG VENTILASJON'!J$27:J$38,'BLIKK OG VENTILASJON'!$A$27:$A$38,ÅRSTOT!$A28)+SUMIFS(ISOLATØR!J$27:J$38,ISOLATØR!$A$27:$A$38,ÅRSTOT!$A28)+SUMIFS(MALERE!J$27:J$38,MALERE!$A$27:$A$38,ÅRSTOT!$A28)+SUMIFS(TAKTEKKERE!J$27:J$38,TAKTEKKERE!$A$27:$A$38,ÅRSTOT!$A28)</f>
        <v>277034</v>
      </c>
      <c r="K28" s="14">
        <v>287.75</v>
      </c>
      <c r="L28" s="15">
        <f>IF(I28=0,0,(B28-I28)/I28)</f>
        <v>1.3689335273165104</v>
      </c>
      <c r="M28" s="35">
        <f t="shared" ref="M28:M41" si="9">IF(K28=0,0,(H28-K28)/K28)</f>
        <v>6.9839981727966516E-2</v>
      </c>
    </row>
    <row r="29" spans="1:15" x14ac:dyDescent="0.25">
      <c r="A29" s="29" t="s">
        <v>7</v>
      </c>
      <c r="B29" s="5">
        <f>SUMIFS(BETONG!B$27:B$38,BETONG!$A$27:$A$38,ÅRSTOT!$A29)+SUMIFS(TØMRERE!B$27:B$38,TØMRERE!$A$27:$A$38,ÅRSTOT!$A29)+SUMIFS(RØRLEGGERE!B$27:B$38,RØRLEGGERE!$A$27:$A$38,ÅRSTOT!$A29)+SUMIFS(MURERE!B$27:B$38,MURERE!$A$27:$A$38,ÅRSTOT!$A29)+SUMIFS('BLIKK OG VENTILASJON'!B$27:B$38,'BLIKK OG VENTILASJON'!$A$27:$A$38,ÅRSTOT!$A29)+SUMIFS(ISOLATØR!B$27:B$38,ISOLATØR!$A$27:$A$38,ÅRSTOT!$A29)+SUMIFS(MALERE!B$27:B$38,MALERE!$A$27:$A$38,ÅRSTOT!$A29)+SUMIFS(TAKTEKKERE!B$27:B$38,TAKTEKKERE!$A$27:$A$38,ÅRSTOT!$A29)</f>
        <v>38863806.780000001</v>
      </c>
      <c r="C29" s="5">
        <f>SUMIFS(BETONG!C$27:C$38,BETONG!$A$27:$A$38,ÅRSTOT!$A29)+SUMIFS(TØMRERE!C$27:C$38,TØMRERE!$A$27:$A$38,ÅRSTOT!$A29)+SUMIFS(RØRLEGGERE!C$27:C$38,RØRLEGGERE!$A$27:$A$38,ÅRSTOT!$A29)+SUMIFS(MURERE!C$27:C$38,MURERE!$A$27:$A$38,ÅRSTOT!$A29)+SUMIFS('BLIKK OG VENTILASJON'!C$27:C$38,'BLIKK OG VENTILASJON'!$A$27:$A$38,ÅRSTOT!$A29)+SUMIFS(ISOLATØR!C$27:C$38,ISOLATØR!$A$27:$A$38,ÅRSTOT!$A29)+SUMIFS(MALERE!C$27:C$38,MALERE!$A$27:$A$38,ÅRSTOT!$A29)+SUMIFS(TAKTEKKERE!C$27:C$38,TAKTEKKERE!$A$27:$A$38,ÅRSTOT!$A29)</f>
        <v>0</v>
      </c>
      <c r="D29" s="5">
        <f>SUMIFS(BETONG!D$27:D$38,BETONG!$A$27:$A$38,ÅRSTOT!$A29)+SUMIFS(TØMRERE!D$27:D$38,TØMRERE!$A$27:$A$38,ÅRSTOT!$A29)+SUMIFS(RØRLEGGERE!D$27:D$38,RØRLEGGERE!$A$27:$A$38,ÅRSTOT!$A29)+SUMIFS(MURERE!D$27:D$38,MURERE!$A$27:$A$38,ÅRSTOT!$A29)+SUMIFS('BLIKK OG VENTILASJON'!D$27:D$38,'BLIKK OG VENTILASJON'!$A$27:$A$38,ÅRSTOT!$A29)+SUMIFS(ISOLATØR!D$27:D$38,ISOLATØR!$A$27:$A$38,ÅRSTOT!$A29)+SUMIFS(MALERE!D$27:D$38,MALERE!$A$27:$A$38,ÅRSTOT!$A29)+SUMIFS(TAKTEKKERE!D$27:D$38,TAKTEKKERE!$A$27:$A$38,ÅRSTOT!$A29)</f>
        <v>135363.47000000003</v>
      </c>
      <c r="E29" s="5">
        <f>SUMIFS(BETONG!E$27:E$38,BETONG!$A$27:$A$38,ÅRSTOT!$A29)+SUMIFS(TØMRERE!E$27:E$38,TØMRERE!$A$27:$A$38,ÅRSTOT!$A29)+SUMIFS(RØRLEGGERE!E$27:E$38,RØRLEGGERE!$A$27:$A$38,ÅRSTOT!$A29)+SUMIFS(MURERE!E$27:E$38,MURERE!$A$27:$A$38,ÅRSTOT!$A29)+SUMIFS('BLIKK OG VENTILASJON'!E$27:E$38,'BLIKK OG VENTILASJON'!$A$27:$A$38,ÅRSTOT!$A29)+SUMIFS(ISOLATØR!E$27:E$38,ISOLATØR!$A$27:$A$38,ÅRSTOT!$A29)+SUMIFS(MALERE!E$27:E$38,MALERE!$A$27:$A$38,ÅRSTOT!$A29)+SUMIFS(TAKTEKKERE!E$27:E$38,TAKTEKKERE!$A$27:$A$38,ÅRSTOT!$A29)</f>
        <v>0</v>
      </c>
      <c r="F29" s="13">
        <f t="shared" si="7"/>
        <v>287.1070517030924</v>
      </c>
      <c r="G29" s="13">
        <f t="shared" si="7"/>
        <v>0</v>
      </c>
      <c r="H29" s="13">
        <f t="shared" si="8"/>
        <v>287.1070517030924</v>
      </c>
      <c r="I29" s="5">
        <f>SUMIFS(BETONG!I$27:I$38,BETONG!$A$27:$A$38,ÅRSTOT!$A29)+SUMIFS(TØMRERE!I$27:I$38,TØMRERE!$A$27:$A$38,ÅRSTOT!$A29)+SUMIFS(RØRLEGGERE!I$27:I$38,RØRLEGGERE!$A$27:$A$38,ÅRSTOT!$A29)+SUMIFS(MURERE!I$27:I$38,MURERE!$A$27:$A$38,ÅRSTOT!$A29)+SUMIFS('BLIKK OG VENTILASJON'!I$27:I$38,'BLIKK OG VENTILASJON'!$A$27:$A$38,ÅRSTOT!$A29)+SUMIFS(ISOLATØR!I$27:I$38,ISOLATØR!$A$27:$A$38,ÅRSTOT!$A29)+SUMIFS(MALERE!I$27:I$38,MALERE!$A$27:$A$38,ÅRSTOT!$A29)+SUMIFS(TAKTEKKERE!I$27:I$38,TAKTEKKERE!$A$27:$A$38,ÅRSTOT!$A29)</f>
        <v>20959880.149999999</v>
      </c>
      <c r="J29" s="5">
        <f>SUMIFS(BETONG!J$27:J$38,BETONG!$A$27:$A$38,ÅRSTOT!$A29)+SUMIFS(TØMRERE!J$27:J$38,TØMRERE!$A$27:$A$38,ÅRSTOT!$A29)+SUMIFS(RØRLEGGERE!J$27:J$38,RØRLEGGERE!$A$27:$A$38,ÅRSTOT!$A29)+SUMIFS(MURERE!J$27:J$38,MURERE!$A$27:$A$38,ÅRSTOT!$A29)+SUMIFS('BLIKK OG VENTILASJON'!J$27:J$38,'BLIKK OG VENTILASJON'!$A$27:$A$38,ÅRSTOT!$A29)+SUMIFS(ISOLATØR!J$27:J$38,ISOLATØR!$A$27:$A$38,ÅRSTOT!$A29)+SUMIFS(MALERE!J$27:J$38,MALERE!$A$27:$A$38,ÅRSTOT!$A29)+SUMIFS(TAKTEKKERE!J$27:J$38,TAKTEKKERE!$A$27:$A$38,ÅRSTOT!$A29)</f>
        <v>0</v>
      </c>
      <c r="K29" s="14">
        <v>290.69</v>
      </c>
      <c r="L29" s="15">
        <f t="shared" ref="L29:L41" si="10">IF(I29=0,0,(B29-I29)/I29)</f>
        <v>0.85419985714946967</v>
      </c>
      <c r="M29" s="35">
        <f t="shared" si="9"/>
        <v>-1.2325667538985181E-2</v>
      </c>
    </row>
    <row r="30" spans="1:15" x14ac:dyDescent="0.25">
      <c r="A30" s="29" t="s">
        <v>10</v>
      </c>
      <c r="B30" s="5">
        <f>SUMIFS(BETONG!B$27:B$38,BETONG!$A$27:$A$38,ÅRSTOT!$A30)+SUMIFS(TØMRERE!B$27:B$38,TØMRERE!$A$27:$A$38,ÅRSTOT!$A30)+SUMIFS(RØRLEGGERE!B$27:B$38,RØRLEGGERE!$A$27:$A$38,ÅRSTOT!$A30)+SUMIFS(MURERE!B$27:B$38,MURERE!$A$27:$A$38,ÅRSTOT!$A30)+SUMIFS('BLIKK OG VENTILASJON'!B$27:B$38,'BLIKK OG VENTILASJON'!$A$27:$A$38,ÅRSTOT!$A30)+SUMIFS(ISOLATØR!B$27:B$38,ISOLATØR!$A$27:$A$38,ÅRSTOT!$A30)+SUMIFS(MALERE!B$27:B$38,MALERE!$A$27:$A$38,ÅRSTOT!$A30)+SUMIFS(TAKTEKKERE!B$27:B$38,TAKTEKKERE!$A$27:$A$38,ÅRSTOT!$A30)</f>
        <v>0</v>
      </c>
      <c r="C30" s="5">
        <f>SUMIFS(BETONG!C$27:C$38,BETONG!$A$27:$A$38,ÅRSTOT!$A30)+SUMIFS(TØMRERE!C$27:C$38,TØMRERE!$A$27:$A$38,ÅRSTOT!$A30)+SUMIFS(RØRLEGGERE!C$27:C$38,RØRLEGGERE!$A$27:$A$38,ÅRSTOT!$A30)+SUMIFS(MURERE!C$27:C$38,MURERE!$A$27:$A$38,ÅRSTOT!$A30)+SUMIFS('BLIKK OG VENTILASJON'!C$27:C$38,'BLIKK OG VENTILASJON'!$A$27:$A$38,ÅRSTOT!$A30)+SUMIFS(ISOLATØR!C$27:C$38,ISOLATØR!$A$27:$A$38,ÅRSTOT!$A30)+SUMIFS(MALERE!C$27:C$38,MALERE!$A$27:$A$38,ÅRSTOT!$A30)+SUMIFS(TAKTEKKERE!C$27:C$38,TAKTEKKERE!$A$27:$A$38,ÅRSTOT!$A30)</f>
        <v>424816.48</v>
      </c>
      <c r="D30" s="5">
        <f>SUMIFS(BETONG!D$27:D$38,BETONG!$A$27:$A$38,ÅRSTOT!$A30)+SUMIFS(TØMRERE!D$27:D$38,TØMRERE!$A$27:$A$38,ÅRSTOT!$A30)+SUMIFS(RØRLEGGERE!D$27:D$38,RØRLEGGERE!$A$27:$A$38,ÅRSTOT!$A30)+SUMIFS(MURERE!D$27:D$38,MURERE!$A$27:$A$38,ÅRSTOT!$A30)+SUMIFS('BLIKK OG VENTILASJON'!D$27:D$38,'BLIKK OG VENTILASJON'!$A$27:$A$38,ÅRSTOT!$A30)+SUMIFS(ISOLATØR!D$27:D$38,ISOLATØR!$A$27:$A$38,ÅRSTOT!$A30)+SUMIFS(MALERE!D$27:D$38,MALERE!$A$27:$A$38,ÅRSTOT!$A30)+SUMIFS(TAKTEKKERE!D$27:D$38,TAKTEKKERE!$A$27:$A$38,ÅRSTOT!$A30)</f>
        <v>0</v>
      </c>
      <c r="E30" s="5">
        <f>SUMIFS(BETONG!E$27:E$38,BETONG!$A$27:$A$38,ÅRSTOT!$A30)+SUMIFS(TØMRERE!E$27:E$38,TØMRERE!$A$27:$A$38,ÅRSTOT!$A30)+SUMIFS(RØRLEGGERE!E$27:E$38,RØRLEGGERE!$A$27:$A$38,ÅRSTOT!$A30)+SUMIFS(MURERE!E$27:E$38,MURERE!$A$27:$A$38,ÅRSTOT!$A30)+SUMIFS('BLIKK OG VENTILASJON'!E$27:E$38,'BLIKK OG VENTILASJON'!$A$27:$A$38,ÅRSTOT!$A30)+SUMIFS(ISOLATØR!E$27:E$38,ISOLATØR!$A$27:$A$38,ÅRSTOT!$A30)+SUMIFS(MALERE!E$27:E$38,MALERE!$A$27:$A$38,ÅRSTOT!$A30)+SUMIFS(TAKTEKKERE!E$27:E$38,TAKTEKKERE!$A$27:$A$38,ÅRSTOT!$A30)</f>
        <v>2105.5</v>
      </c>
      <c r="F30" s="13">
        <f t="shared" si="7"/>
        <v>0</v>
      </c>
      <c r="G30" s="13">
        <f t="shared" si="7"/>
        <v>201.76512942293991</v>
      </c>
      <c r="H30" s="13">
        <f t="shared" si="8"/>
        <v>201.76512942293991</v>
      </c>
      <c r="I30" s="5">
        <f>SUMIFS(BETONG!I$27:I$38,BETONG!$A$27:$A$38,ÅRSTOT!$A30)+SUMIFS(TØMRERE!I$27:I$38,TØMRERE!$A$27:$A$38,ÅRSTOT!$A30)+SUMIFS(RØRLEGGERE!I$27:I$38,RØRLEGGERE!$A$27:$A$38,ÅRSTOT!$A30)+SUMIFS(MURERE!I$27:I$38,MURERE!$A$27:$A$38,ÅRSTOT!$A30)+SUMIFS('BLIKK OG VENTILASJON'!I$27:I$38,'BLIKK OG VENTILASJON'!$A$27:$A$38,ÅRSTOT!$A30)+SUMIFS(ISOLATØR!I$27:I$38,ISOLATØR!$A$27:$A$38,ÅRSTOT!$A30)+SUMIFS(MALERE!I$27:I$38,MALERE!$A$27:$A$38,ÅRSTOT!$A30)+SUMIFS(TAKTEKKERE!I$27:I$38,TAKTEKKERE!$A$27:$A$38,ÅRSTOT!$A30)</f>
        <v>0</v>
      </c>
      <c r="J30" s="5">
        <f>SUMIFS(BETONG!J$27:J$38,BETONG!$A$27:$A$38,ÅRSTOT!$A30)+SUMIFS(TØMRERE!J$27:J$38,TØMRERE!$A$27:$A$38,ÅRSTOT!$A30)+SUMIFS(RØRLEGGERE!J$27:J$38,RØRLEGGERE!$A$27:$A$38,ÅRSTOT!$A30)+SUMIFS(MURERE!J$27:J$38,MURERE!$A$27:$A$38,ÅRSTOT!$A30)+SUMIFS('BLIKK OG VENTILASJON'!J$27:J$38,'BLIKK OG VENTILASJON'!$A$27:$A$38,ÅRSTOT!$A30)+SUMIFS(ISOLATØR!J$27:J$38,ISOLATØR!$A$27:$A$38,ÅRSTOT!$A30)+SUMIFS(MALERE!J$27:J$38,MALERE!$A$27:$A$38,ÅRSTOT!$A30)+SUMIFS(TAKTEKKERE!J$27:J$38,TAKTEKKERE!$A$27:$A$38,ÅRSTOT!$A30)</f>
        <v>0</v>
      </c>
      <c r="K30" s="14">
        <f t="shared" ref="K30:K31" si="11">IF(G30+H30=0,0,(E30+F30)/(G30+H30))</f>
        <v>5.2177004173661059</v>
      </c>
      <c r="L30" s="15">
        <f t="shared" si="10"/>
        <v>0</v>
      </c>
      <c r="M30" s="35">
        <f t="shared" si="9"/>
        <v>37.669358775640653</v>
      </c>
    </row>
    <row r="31" spans="1:15" x14ac:dyDescent="0.25">
      <c r="A31" s="29" t="s">
        <v>21</v>
      </c>
      <c r="B31" s="5">
        <f>SUMIFS(BETONG!B$27:B$38,BETONG!$A$27:$A$38,ÅRSTOT!$A31)+SUMIFS(TØMRERE!B$27:B$38,TØMRERE!$A$27:$A$38,ÅRSTOT!$A31)+SUMIFS(RØRLEGGERE!B$27:B$38,RØRLEGGERE!$A$27:$A$38,ÅRSTOT!$A31)+SUMIFS(MURERE!B$27:B$38,MURERE!$A$27:$A$38,ÅRSTOT!$A31)+SUMIFS('BLIKK OG VENTILASJON'!B$27:B$38,'BLIKK OG VENTILASJON'!$A$27:$A$38,ÅRSTOT!$A31)+SUMIFS(ISOLATØR!B$27:B$38,ISOLATØR!$A$27:$A$38,ÅRSTOT!$A31)+SUMIFS(MALERE!B$27:B$38,MALERE!$A$27:$A$38,ÅRSTOT!$A31)+SUMIFS(TAKTEKKERE!B$27:B$38,TAKTEKKERE!$A$27:$A$38,ÅRSTOT!$A31)</f>
        <v>0</v>
      </c>
      <c r="C31" s="5">
        <f>SUMIFS(BETONG!C$27:C$38,BETONG!$A$27:$A$38,ÅRSTOT!$A31)+SUMIFS(TØMRERE!C$27:C$38,TØMRERE!$A$27:$A$38,ÅRSTOT!$A31)+SUMIFS(RØRLEGGERE!C$27:C$38,RØRLEGGERE!$A$27:$A$38,ÅRSTOT!$A31)+SUMIFS(MURERE!C$27:C$38,MURERE!$A$27:$A$38,ÅRSTOT!$A31)+SUMIFS('BLIKK OG VENTILASJON'!C$27:C$38,'BLIKK OG VENTILASJON'!$A$27:$A$38,ÅRSTOT!$A31)+SUMIFS(ISOLATØR!C$27:C$38,ISOLATØR!$A$27:$A$38,ÅRSTOT!$A31)+SUMIFS(MALERE!C$27:C$38,MALERE!$A$27:$A$38,ÅRSTOT!$A31)+SUMIFS(TAKTEKKERE!C$27:C$38,TAKTEKKERE!$A$27:$A$38,ÅRSTOT!$A31)</f>
        <v>0</v>
      </c>
      <c r="D31" s="5">
        <f>SUMIFS(BETONG!D$27:D$38,BETONG!$A$27:$A$38,ÅRSTOT!$A31)+SUMIFS(TØMRERE!D$27:D$38,TØMRERE!$A$27:$A$38,ÅRSTOT!$A31)+SUMIFS(RØRLEGGERE!D$27:D$38,RØRLEGGERE!$A$27:$A$38,ÅRSTOT!$A31)+SUMIFS(MURERE!D$27:D$38,MURERE!$A$27:$A$38,ÅRSTOT!$A31)+SUMIFS('BLIKK OG VENTILASJON'!D$27:D$38,'BLIKK OG VENTILASJON'!$A$27:$A$38,ÅRSTOT!$A31)+SUMIFS(ISOLATØR!D$27:D$38,ISOLATØR!$A$27:$A$38,ÅRSTOT!$A31)+SUMIFS(MALERE!D$27:D$38,MALERE!$A$27:$A$38,ÅRSTOT!$A31)+SUMIFS(TAKTEKKERE!D$27:D$38,TAKTEKKERE!$A$27:$A$38,ÅRSTOT!$A31)</f>
        <v>0</v>
      </c>
      <c r="E31" s="5">
        <f>SUMIFS(BETONG!E$27:E$38,BETONG!$A$27:$A$38,ÅRSTOT!$A31)+SUMIFS(TØMRERE!E$27:E$38,TØMRERE!$A$27:$A$38,ÅRSTOT!$A31)+SUMIFS(RØRLEGGERE!E$27:E$38,RØRLEGGERE!$A$27:$A$38,ÅRSTOT!$A31)+SUMIFS(MURERE!E$27:E$38,MURERE!$A$27:$A$38,ÅRSTOT!$A31)+SUMIFS('BLIKK OG VENTILASJON'!E$27:E$38,'BLIKK OG VENTILASJON'!$A$27:$A$38,ÅRSTOT!$A31)+SUMIFS(ISOLATØR!E$27:E$38,ISOLATØR!$A$27:$A$38,ÅRSTOT!$A31)+SUMIFS(MALERE!E$27:E$38,MALERE!$A$27:$A$38,ÅRSTOT!$A31)+SUMIFS(TAKTEKKERE!E$27:E$38,TAKTEKKERE!$A$27:$A$38,ÅRSTOT!$A31)</f>
        <v>0</v>
      </c>
      <c r="F31" s="13">
        <f t="shared" si="7"/>
        <v>0</v>
      </c>
      <c r="G31" s="13">
        <f t="shared" si="7"/>
        <v>0</v>
      </c>
      <c r="H31" s="13">
        <f t="shared" si="8"/>
        <v>0</v>
      </c>
      <c r="I31" s="5">
        <f>SUMIFS(BETONG!I$27:I$38,BETONG!$A$27:$A$38,ÅRSTOT!$A31)+SUMIFS(TØMRERE!I$27:I$38,TØMRERE!$A$27:$A$38,ÅRSTOT!$A31)+SUMIFS(RØRLEGGERE!I$27:I$38,RØRLEGGERE!$A$27:$A$38,ÅRSTOT!$A31)+SUMIFS(MURERE!I$27:I$38,MURERE!$A$27:$A$38,ÅRSTOT!$A31)+SUMIFS('BLIKK OG VENTILASJON'!I$27:I$38,'BLIKK OG VENTILASJON'!$A$27:$A$38,ÅRSTOT!$A31)+SUMIFS(ISOLATØR!I$27:I$38,ISOLATØR!$A$27:$A$38,ÅRSTOT!$A31)+SUMIFS(MALERE!I$27:I$38,MALERE!$A$27:$A$38,ÅRSTOT!$A31)+SUMIFS(TAKTEKKERE!I$27:I$38,TAKTEKKERE!$A$27:$A$38,ÅRSTOT!$A31)</f>
        <v>0</v>
      </c>
      <c r="J31" s="5">
        <f>SUMIFS(BETONG!J$27:J$38,BETONG!$A$27:$A$38,ÅRSTOT!$A31)+SUMIFS(TØMRERE!J$27:J$38,TØMRERE!$A$27:$A$38,ÅRSTOT!$A31)+SUMIFS(RØRLEGGERE!J$27:J$38,RØRLEGGERE!$A$27:$A$38,ÅRSTOT!$A31)+SUMIFS(MURERE!J$27:J$38,MURERE!$A$27:$A$38,ÅRSTOT!$A31)+SUMIFS('BLIKK OG VENTILASJON'!J$27:J$38,'BLIKK OG VENTILASJON'!$A$27:$A$38,ÅRSTOT!$A31)+SUMIFS(ISOLATØR!J$27:J$38,ISOLATØR!$A$27:$A$38,ÅRSTOT!$A31)+SUMIFS(MALERE!J$27:J$38,MALERE!$A$27:$A$38,ÅRSTOT!$A31)+SUMIFS(TAKTEKKERE!J$27:J$38,TAKTEKKERE!$A$27:$A$38,ÅRSTOT!$A31)</f>
        <v>0</v>
      </c>
      <c r="K31" s="14">
        <f t="shared" si="11"/>
        <v>0</v>
      </c>
      <c r="L31" s="15">
        <f t="shared" si="10"/>
        <v>0</v>
      </c>
      <c r="M31" s="35">
        <f t="shared" si="9"/>
        <v>0</v>
      </c>
    </row>
    <row r="32" spans="1:15" x14ac:dyDescent="0.25">
      <c r="A32" s="29" t="s">
        <v>8</v>
      </c>
      <c r="B32" s="5">
        <f>SUMIFS(BETONG!B$27:B$38,BETONG!$A$27:$A$38,ÅRSTOT!$A32)+SUMIFS(TØMRERE!B$27:B$38,TØMRERE!$A$27:$A$38,ÅRSTOT!$A32)+SUMIFS(RØRLEGGERE!B$27:B$38,RØRLEGGERE!$A$27:$A$38,ÅRSTOT!$A32)+SUMIFS(MURERE!B$27:B$38,MURERE!$A$27:$A$38,ÅRSTOT!$A32)+SUMIFS('BLIKK OG VENTILASJON'!B$27:B$38,'BLIKK OG VENTILASJON'!$A$27:$A$38,ÅRSTOT!$A32)+SUMIFS(ISOLATØR!B$27:B$38,ISOLATØR!$A$27:$A$38,ÅRSTOT!$A32)+SUMIFS(MALERE!B$27:B$38,MALERE!$A$27:$A$38,ÅRSTOT!$A32)+SUMIFS(TAKTEKKERE!B$27:B$38,TAKTEKKERE!$A$27:$A$38,ÅRSTOT!$A32)</f>
        <v>5537155</v>
      </c>
      <c r="C32" s="5">
        <f>SUMIFS(BETONG!C$27:C$38,BETONG!$A$27:$A$38,ÅRSTOT!$A32)+SUMIFS(TØMRERE!C$27:C$38,TØMRERE!$A$27:$A$38,ÅRSTOT!$A32)+SUMIFS(RØRLEGGERE!C$27:C$38,RØRLEGGERE!$A$27:$A$38,ÅRSTOT!$A32)+SUMIFS(MURERE!C$27:C$38,MURERE!$A$27:$A$38,ÅRSTOT!$A32)+SUMIFS('BLIKK OG VENTILASJON'!C$27:C$38,'BLIKK OG VENTILASJON'!$A$27:$A$38,ÅRSTOT!$A32)+SUMIFS(ISOLATØR!C$27:C$38,ISOLATØR!$A$27:$A$38,ÅRSTOT!$A32)+SUMIFS(MALERE!C$27:C$38,MALERE!$A$27:$A$38,ÅRSTOT!$A32)+SUMIFS(TAKTEKKERE!C$27:C$38,TAKTEKKERE!$A$27:$A$38,ÅRSTOT!$A32)</f>
        <v>0</v>
      </c>
      <c r="D32" s="5">
        <f>SUMIFS(BETONG!D$27:D$38,BETONG!$A$27:$A$38,ÅRSTOT!$A32)+SUMIFS(TØMRERE!D$27:D$38,TØMRERE!$A$27:$A$38,ÅRSTOT!$A32)+SUMIFS(RØRLEGGERE!D$27:D$38,RØRLEGGERE!$A$27:$A$38,ÅRSTOT!$A32)+SUMIFS(MURERE!D$27:D$38,MURERE!$A$27:$A$38,ÅRSTOT!$A32)+SUMIFS('BLIKK OG VENTILASJON'!D$27:D$38,'BLIKK OG VENTILASJON'!$A$27:$A$38,ÅRSTOT!$A32)+SUMIFS(ISOLATØR!D$27:D$38,ISOLATØR!$A$27:$A$38,ÅRSTOT!$A32)+SUMIFS(MALERE!D$27:D$38,MALERE!$A$27:$A$38,ÅRSTOT!$A32)+SUMIFS(TAKTEKKERE!D$27:D$38,TAKTEKKERE!$A$27:$A$38,ÅRSTOT!$A32)</f>
        <v>19727.61</v>
      </c>
      <c r="E32" s="5">
        <f>SUMIFS(BETONG!E$27:E$38,BETONG!$A$27:$A$38,ÅRSTOT!$A32)+SUMIFS(TØMRERE!E$27:E$38,TØMRERE!$A$27:$A$38,ÅRSTOT!$A32)+SUMIFS(RØRLEGGERE!E$27:E$38,RØRLEGGERE!$A$27:$A$38,ÅRSTOT!$A32)+SUMIFS(MURERE!E$27:E$38,MURERE!$A$27:$A$38,ÅRSTOT!$A32)+SUMIFS('BLIKK OG VENTILASJON'!E$27:E$38,'BLIKK OG VENTILASJON'!$A$27:$A$38,ÅRSTOT!$A32)+SUMIFS(ISOLATØR!E$27:E$38,ISOLATØR!$A$27:$A$38,ÅRSTOT!$A32)+SUMIFS(MALERE!E$27:E$38,MALERE!$A$27:$A$38,ÅRSTOT!$A32)+SUMIFS(TAKTEKKERE!E$27:E$38,TAKTEKKERE!$A$27:$A$38,ÅRSTOT!$A32)</f>
        <v>0</v>
      </c>
      <c r="F32" s="13">
        <f t="shared" si="7"/>
        <v>280.68047776694692</v>
      </c>
      <c r="G32" s="13">
        <f t="shared" si="7"/>
        <v>0</v>
      </c>
      <c r="H32" s="13">
        <f t="shared" si="8"/>
        <v>280.68047776694692</v>
      </c>
      <c r="I32" s="5">
        <f>SUMIFS(BETONG!I$27:I$38,BETONG!$A$27:$A$38,ÅRSTOT!$A32)+SUMIFS(TØMRERE!I$27:I$38,TØMRERE!$A$27:$A$38,ÅRSTOT!$A32)+SUMIFS(RØRLEGGERE!I$27:I$38,RØRLEGGERE!$A$27:$A$38,ÅRSTOT!$A32)+SUMIFS(MURERE!I$27:I$38,MURERE!$A$27:$A$38,ÅRSTOT!$A32)+SUMIFS('BLIKK OG VENTILASJON'!I$27:I$38,'BLIKK OG VENTILASJON'!$A$27:$A$38,ÅRSTOT!$A32)+SUMIFS(ISOLATØR!I$27:I$38,ISOLATØR!$A$27:$A$38,ÅRSTOT!$A32)+SUMIFS(MALERE!I$27:I$38,MALERE!$A$27:$A$38,ÅRSTOT!$A32)+SUMIFS(TAKTEKKERE!I$27:I$38,TAKTEKKERE!$A$27:$A$38,ÅRSTOT!$A32)</f>
        <v>15659939</v>
      </c>
      <c r="J32" s="5">
        <f>SUMIFS(BETONG!J$27:J$38,BETONG!$A$27:$A$38,ÅRSTOT!$A32)+SUMIFS(TØMRERE!J$27:J$38,TØMRERE!$A$27:$A$38,ÅRSTOT!$A32)+SUMIFS(RØRLEGGERE!J$27:J$38,RØRLEGGERE!$A$27:$A$38,ÅRSTOT!$A32)+SUMIFS(MURERE!J$27:J$38,MURERE!$A$27:$A$38,ÅRSTOT!$A32)+SUMIFS('BLIKK OG VENTILASJON'!J$27:J$38,'BLIKK OG VENTILASJON'!$A$27:$A$38,ÅRSTOT!$A32)+SUMIFS(ISOLATØR!J$27:J$38,ISOLATØR!$A$27:$A$38,ÅRSTOT!$A32)+SUMIFS(MALERE!J$27:J$38,MALERE!$A$27:$A$38,ÅRSTOT!$A32)+SUMIFS(TAKTEKKERE!J$27:J$38,TAKTEKKERE!$A$27:$A$38,ÅRSTOT!$A32)</f>
        <v>0</v>
      </c>
      <c r="K32" s="14">
        <v>272.31</v>
      </c>
      <c r="L32" s="15">
        <f t="shared" si="10"/>
        <v>-0.64641273506876373</v>
      </c>
      <c r="M32" s="35">
        <f t="shared" si="9"/>
        <v>3.0738782148826409E-2</v>
      </c>
    </row>
    <row r="33" spans="1:13" x14ac:dyDescent="0.25">
      <c r="A33" s="29" t="s">
        <v>9</v>
      </c>
      <c r="B33" s="5">
        <f>SUMIFS(BETONG!B$27:B$38,BETONG!$A$27:$A$38,ÅRSTOT!$A33)+SUMIFS(TØMRERE!B$27:B$38,TØMRERE!$A$27:$A$38,ÅRSTOT!$A33)+SUMIFS(RØRLEGGERE!B$27:B$38,RØRLEGGERE!$A$27:$A$38,ÅRSTOT!$A33)+SUMIFS(MURERE!B$27:B$38,MURERE!$A$27:$A$38,ÅRSTOT!$A33)+SUMIFS('BLIKK OG VENTILASJON'!B$27:B$38,'BLIKK OG VENTILASJON'!$A$27:$A$38,ÅRSTOT!$A33)+SUMIFS(ISOLATØR!B$27:B$38,ISOLATØR!$A$27:$A$38,ÅRSTOT!$A33)+SUMIFS(MALERE!B$27:B$38,MALERE!$A$27:$A$38,ÅRSTOT!$A33)+SUMIFS(TAKTEKKERE!B$27:B$38,TAKTEKKERE!$A$27:$A$38,ÅRSTOT!$A33)</f>
        <v>22236041</v>
      </c>
      <c r="C33" s="5">
        <f>SUMIFS(BETONG!C$27:C$38,BETONG!$A$27:$A$38,ÅRSTOT!$A33)+SUMIFS(TØMRERE!C$27:C$38,TØMRERE!$A$27:$A$38,ÅRSTOT!$A33)+SUMIFS(RØRLEGGERE!C$27:C$38,RØRLEGGERE!$A$27:$A$38,ÅRSTOT!$A33)+SUMIFS(MURERE!C$27:C$38,MURERE!$A$27:$A$38,ÅRSTOT!$A33)+SUMIFS('BLIKK OG VENTILASJON'!C$27:C$38,'BLIKK OG VENTILASJON'!$A$27:$A$38,ÅRSTOT!$A33)+SUMIFS(ISOLATØR!C$27:C$38,ISOLATØR!$A$27:$A$38,ÅRSTOT!$A33)+SUMIFS(MALERE!C$27:C$38,MALERE!$A$27:$A$38,ÅRSTOT!$A33)+SUMIFS(TAKTEKKERE!C$27:C$38,TAKTEKKERE!$A$27:$A$38,ÅRSTOT!$A33)</f>
        <v>388790</v>
      </c>
      <c r="D33" s="5">
        <f>SUMIFS(BETONG!D$27:D$38,BETONG!$A$27:$A$38,ÅRSTOT!$A33)+SUMIFS(TØMRERE!D$27:D$38,TØMRERE!$A$27:$A$38,ÅRSTOT!$A33)+SUMIFS(RØRLEGGERE!D$27:D$38,RØRLEGGERE!$A$27:$A$38,ÅRSTOT!$A33)+SUMIFS(MURERE!D$27:D$38,MURERE!$A$27:$A$38,ÅRSTOT!$A33)+SUMIFS('BLIKK OG VENTILASJON'!D$27:D$38,'BLIKK OG VENTILASJON'!$A$27:$A$38,ÅRSTOT!$A33)+SUMIFS(ISOLATØR!D$27:D$38,ISOLATØR!$A$27:$A$38,ÅRSTOT!$A33)+SUMIFS(MALERE!D$27:D$38,MALERE!$A$27:$A$38,ÅRSTOT!$A33)+SUMIFS(TAKTEKKERE!D$27:D$38,TAKTEKKERE!$A$27:$A$38,ÅRSTOT!$A33)</f>
        <v>72497.66</v>
      </c>
      <c r="E33" s="5">
        <f>SUMIFS(BETONG!E$27:E$38,BETONG!$A$27:$A$38,ÅRSTOT!$A33)+SUMIFS(TØMRERE!E$27:E$38,TØMRERE!$A$27:$A$38,ÅRSTOT!$A33)+SUMIFS(RØRLEGGERE!E$27:E$38,RØRLEGGERE!$A$27:$A$38,ÅRSTOT!$A33)+SUMIFS(MURERE!E$27:E$38,MURERE!$A$27:$A$38,ÅRSTOT!$A33)+SUMIFS('BLIKK OG VENTILASJON'!E$27:E$38,'BLIKK OG VENTILASJON'!$A$27:$A$38,ÅRSTOT!$A33)+SUMIFS(ISOLATØR!E$27:E$38,ISOLATØR!$A$27:$A$38,ÅRSTOT!$A33)+SUMIFS(MALERE!E$27:E$38,MALERE!$A$27:$A$38,ÅRSTOT!$A33)+SUMIFS(TAKTEKKERE!E$27:E$38,TAKTEKKERE!$A$27:$A$38,ÅRSTOT!$A33)</f>
        <v>2098.4</v>
      </c>
      <c r="F33" s="13">
        <f t="shared" si="7"/>
        <v>306.7139132490621</v>
      </c>
      <c r="G33" s="13">
        <f t="shared" si="7"/>
        <v>185.2792603888677</v>
      </c>
      <c r="H33" s="13">
        <f t="shared" si="8"/>
        <v>303.29793557461346</v>
      </c>
      <c r="I33" s="5">
        <f>SUMIFS(BETONG!I$27:I$38,BETONG!$A$27:$A$38,ÅRSTOT!$A33)+SUMIFS(TØMRERE!I$27:I$38,TØMRERE!$A$27:$A$38,ÅRSTOT!$A33)+SUMIFS(RØRLEGGERE!I$27:I$38,RØRLEGGERE!$A$27:$A$38,ÅRSTOT!$A33)+SUMIFS(MURERE!I$27:I$38,MURERE!$A$27:$A$38,ÅRSTOT!$A33)+SUMIFS('BLIKK OG VENTILASJON'!I$27:I$38,'BLIKK OG VENTILASJON'!$A$27:$A$38,ÅRSTOT!$A33)+SUMIFS(ISOLATØR!I$27:I$38,ISOLATØR!$A$27:$A$38,ÅRSTOT!$A33)+SUMIFS(MALERE!I$27:I$38,MALERE!$A$27:$A$38,ÅRSTOT!$A33)+SUMIFS(TAKTEKKERE!I$27:I$38,TAKTEKKERE!$A$27:$A$38,ÅRSTOT!$A33)</f>
        <v>8301724</v>
      </c>
      <c r="J33" s="5">
        <f>SUMIFS(BETONG!J$27:J$38,BETONG!$A$27:$A$38,ÅRSTOT!$A33)+SUMIFS(TØMRERE!J$27:J$38,TØMRERE!$A$27:$A$38,ÅRSTOT!$A33)+SUMIFS(RØRLEGGERE!J$27:J$38,RØRLEGGERE!$A$27:$A$38,ÅRSTOT!$A33)+SUMIFS(MURERE!J$27:J$38,MURERE!$A$27:$A$38,ÅRSTOT!$A33)+SUMIFS('BLIKK OG VENTILASJON'!J$27:J$38,'BLIKK OG VENTILASJON'!$A$27:$A$38,ÅRSTOT!$A33)+SUMIFS(ISOLATØR!J$27:J$38,ISOLATØR!$A$27:$A$38,ÅRSTOT!$A33)+SUMIFS(MALERE!J$27:J$38,MALERE!$A$27:$A$38,ÅRSTOT!$A33)+SUMIFS(TAKTEKKERE!J$27:J$38,TAKTEKKERE!$A$27:$A$38,ÅRSTOT!$A33)</f>
        <v>337597</v>
      </c>
      <c r="K33" s="14">
        <v>288.08</v>
      </c>
      <c r="L33" s="15">
        <f t="shared" si="10"/>
        <v>1.6784847340142843</v>
      </c>
      <c r="M33" s="35">
        <f t="shared" si="9"/>
        <v>5.282538036175187E-2</v>
      </c>
    </row>
    <row r="34" spans="1:13" x14ac:dyDescent="0.25">
      <c r="A34" s="29" t="s">
        <v>11</v>
      </c>
      <c r="B34" s="5">
        <f>SUMIFS(BETONG!B$27:B$38,BETONG!$A$27:$A$38,ÅRSTOT!$A34)+SUMIFS(TØMRERE!B$27:B$38,TØMRERE!$A$27:$A$38,ÅRSTOT!$A34)+SUMIFS(RØRLEGGERE!B$27:B$38,RØRLEGGERE!$A$27:$A$38,ÅRSTOT!$A34)+SUMIFS(MURERE!B$27:B$38,MURERE!$A$27:$A$38,ÅRSTOT!$A34)+SUMIFS('BLIKK OG VENTILASJON'!B$27:B$38,'BLIKK OG VENTILASJON'!$A$27:$A$38,ÅRSTOT!$A34)+SUMIFS(ISOLATØR!B$27:B$38,ISOLATØR!$A$27:$A$38,ÅRSTOT!$A34)+SUMIFS(MALERE!B$27:B$38,MALERE!$A$27:$A$38,ÅRSTOT!$A34)+SUMIFS(TAKTEKKERE!B$27:B$38,TAKTEKKERE!$A$27:$A$38,ÅRSTOT!$A34)</f>
        <v>31744816.84</v>
      </c>
      <c r="C34" s="5">
        <f>SUMIFS(BETONG!C$27:C$38,BETONG!$A$27:$A$38,ÅRSTOT!$A34)+SUMIFS(TØMRERE!C$27:C$38,TØMRERE!$A$27:$A$38,ÅRSTOT!$A34)+SUMIFS(RØRLEGGERE!C$27:C$38,RØRLEGGERE!$A$27:$A$38,ÅRSTOT!$A34)+SUMIFS(MURERE!C$27:C$38,MURERE!$A$27:$A$38,ÅRSTOT!$A34)+SUMIFS('BLIKK OG VENTILASJON'!C$27:C$38,'BLIKK OG VENTILASJON'!$A$27:$A$38,ÅRSTOT!$A34)+SUMIFS(ISOLATØR!C$27:C$38,ISOLATØR!$A$27:$A$38,ÅRSTOT!$A34)+SUMIFS(MALERE!C$27:C$38,MALERE!$A$27:$A$38,ÅRSTOT!$A34)+SUMIFS(TAKTEKKERE!C$27:C$38,TAKTEKKERE!$A$27:$A$38,ÅRSTOT!$A34)</f>
        <v>0</v>
      </c>
      <c r="D34" s="5">
        <f>SUMIFS(BETONG!D$27:D$38,BETONG!$A$27:$A$38,ÅRSTOT!$A34)+SUMIFS(TØMRERE!D$27:D$38,TØMRERE!$A$27:$A$38,ÅRSTOT!$A34)+SUMIFS(RØRLEGGERE!D$27:D$38,RØRLEGGERE!$A$27:$A$38,ÅRSTOT!$A34)+SUMIFS(MURERE!D$27:D$38,MURERE!$A$27:$A$38,ÅRSTOT!$A34)+SUMIFS('BLIKK OG VENTILASJON'!D$27:D$38,'BLIKK OG VENTILASJON'!$A$27:$A$38,ÅRSTOT!$A34)+SUMIFS(ISOLATØR!D$27:D$38,ISOLATØR!$A$27:$A$38,ÅRSTOT!$A34)+SUMIFS(MALERE!D$27:D$38,MALERE!$A$27:$A$38,ÅRSTOT!$A34)+SUMIFS(TAKTEKKERE!D$27:D$38,TAKTEKKERE!$A$27:$A$38,ÅRSTOT!$A34)</f>
        <v>96720.36</v>
      </c>
      <c r="E34" s="5">
        <f>SUMIFS(BETONG!E$27:E$38,BETONG!$A$27:$A$38,ÅRSTOT!$A34)+SUMIFS(TØMRERE!E$27:E$38,TØMRERE!$A$27:$A$38,ÅRSTOT!$A34)+SUMIFS(RØRLEGGERE!E$27:E$38,RØRLEGGERE!$A$27:$A$38,ÅRSTOT!$A34)+SUMIFS(MURERE!E$27:E$38,MURERE!$A$27:$A$38,ÅRSTOT!$A34)+SUMIFS('BLIKK OG VENTILASJON'!E$27:E$38,'BLIKK OG VENTILASJON'!$A$27:$A$38,ÅRSTOT!$A34)+SUMIFS(ISOLATØR!E$27:E$38,ISOLATØR!$A$27:$A$38,ÅRSTOT!$A34)+SUMIFS(MALERE!E$27:E$38,MALERE!$A$27:$A$38,ÅRSTOT!$A34)+SUMIFS(TAKTEKKERE!E$27:E$38,TAKTEKKERE!$A$27:$A$38,ÅRSTOT!$A34)</f>
        <v>0</v>
      </c>
      <c r="F34" s="13">
        <f t="shared" si="7"/>
        <v>328.21235198049305</v>
      </c>
      <c r="G34" s="13">
        <f t="shared" si="7"/>
        <v>0</v>
      </c>
      <c r="H34" s="13">
        <f t="shared" si="8"/>
        <v>328.21235198049305</v>
      </c>
      <c r="I34" s="5">
        <f>SUMIFS(BETONG!I$27:I$38,BETONG!$A$27:$A$38,ÅRSTOT!$A34)+SUMIFS(TØMRERE!I$27:I$38,TØMRERE!$A$27:$A$38,ÅRSTOT!$A34)+SUMIFS(RØRLEGGERE!I$27:I$38,RØRLEGGERE!$A$27:$A$38,ÅRSTOT!$A34)+SUMIFS(MURERE!I$27:I$38,MURERE!$A$27:$A$38,ÅRSTOT!$A34)+SUMIFS('BLIKK OG VENTILASJON'!I$27:I$38,'BLIKK OG VENTILASJON'!$A$27:$A$38,ÅRSTOT!$A34)+SUMIFS(ISOLATØR!I$27:I$38,ISOLATØR!$A$27:$A$38,ÅRSTOT!$A34)+SUMIFS(MALERE!I$27:I$38,MALERE!$A$27:$A$38,ÅRSTOT!$A34)+SUMIFS(TAKTEKKERE!I$27:I$38,TAKTEKKERE!$A$27:$A$38,ÅRSTOT!$A34)</f>
        <v>8190668.9800000004</v>
      </c>
      <c r="J34" s="5">
        <f>SUMIFS(BETONG!J$27:J$38,BETONG!$A$27:$A$38,ÅRSTOT!$A34)+SUMIFS(TØMRERE!J$27:J$38,TØMRERE!$A$27:$A$38,ÅRSTOT!$A34)+SUMIFS(RØRLEGGERE!J$27:J$38,RØRLEGGERE!$A$27:$A$38,ÅRSTOT!$A34)+SUMIFS(MURERE!J$27:J$38,MURERE!$A$27:$A$38,ÅRSTOT!$A34)+SUMIFS('BLIKK OG VENTILASJON'!J$27:J$38,'BLIKK OG VENTILASJON'!$A$27:$A$38,ÅRSTOT!$A34)+SUMIFS(ISOLATØR!J$27:J$38,ISOLATØR!$A$27:$A$38,ÅRSTOT!$A34)+SUMIFS(MALERE!J$27:J$38,MALERE!$A$27:$A$38,ÅRSTOT!$A34)+SUMIFS(TAKTEKKERE!J$27:J$38,TAKTEKKERE!$A$27:$A$38,ÅRSTOT!$A34)</f>
        <v>0</v>
      </c>
      <c r="K34" s="14">
        <v>325.06</v>
      </c>
      <c r="L34" s="15">
        <f t="shared" si="10"/>
        <v>2.8757294327868195</v>
      </c>
      <c r="M34" s="35">
        <f t="shared" si="9"/>
        <v>9.6977542007415599E-3</v>
      </c>
    </row>
    <row r="35" spans="1:13" x14ac:dyDescent="0.25">
      <c r="A35" s="29" t="s">
        <v>12</v>
      </c>
      <c r="B35" s="5">
        <f>SUMIFS(BETONG!B$27:B$38,BETONG!$A$27:$A$38,ÅRSTOT!$A35)+SUMIFS(TØMRERE!B$27:B$38,TØMRERE!$A$27:$A$38,ÅRSTOT!$A35)+SUMIFS(RØRLEGGERE!B$27:B$38,RØRLEGGERE!$A$27:$A$38,ÅRSTOT!$A35)+SUMIFS(MURERE!B$27:B$38,MURERE!$A$27:$A$38,ÅRSTOT!$A35)+SUMIFS('BLIKK OG VENTILASJON'!B$27:B$38,'BLIKK OG VENTILASJON'!$A$27:$A$38,ÅRSTOT!$A35)+SUMIFS(ISOLATØR!B$27:B$38,ISOLATØR!$A$27:$A$38,ÅRSTOT!$A35)+SUMIFS(MALERE!B$27:B$38,MALERE!$A$27:$A$38,ÅRSTOT!$A35)+SUMIFS(TAKTEKKERE!B$27:B$38,TAKTEKKERE!$A$27:$A$38,ÅRSTOT!$A35)</f>
        <v>4132135.4299999997</v>
      </c>
      <c r="C35" s="5">
        <f>SUMIFS(BETONG!C$27:C$38,BETONG!$A$27:$A$38,ÅRSTOT!$A35)+SUMIFS(TØMRERE!C$27:C$38,TØMRERE!$A$27:$A$38,ÅRSTOT!$A35)+SUMIFS(RØRLEGGERE!C$27:C$38,RØRLEGGERE!$A$27:$A$38,ÅRSTOT!$A35)+SUMIFS(MURERE!C$27:C$38,MURERE!$A$27:$A$38,ÅRSTOT!$A35)+SUMIFS('BLIKK OG VENTILASJON'!C$27:C$38,'BLIKK OG VENTILASJON'!$A$27:$A$38,ÅRSTOT!$A35)+SUMIFS(ISOLATØR!C$27:C$38,ISOLATØR!$A$27:$A$38,ÅRSTOT!$A35)+SUMIFS(MALERE!C$27:C$38,MALERE!$A$27:$A$38,ÅRSTOT!$A35)+SUMIFS(TAKTEKKERE!C$27:C$38,TAKTEKKERE!$A$27:$A$38,ÅRSTOT!$A35)</f>
        <v>0</v>
      </c>
      <c r="D35" s="5">
        <f>SUMIFS(BETONG!D$27:D$38,BETONG!$A$27:$A$38,ÅRSTOT!$A35)+SUMIFS(TØMRERE!D$27:D$38,TØMRERE!$A$27:$A$38,ÅRSTOT!$A35)+SUMIFS(RØRLEGGERE!D$27:D$38,RØRLEGGERE!$A$27:$A$38,ÅRSTOT!$A35)+SUMIFS(MURERE!D$27:D$38,MURERE!$A$27:$A$38,ÅRSTOT!$A35)+SUMIFS('BLIKK OG VENTILASJON'!D$27:D$38,'BLIKK OG VENTILASJON'!$A$27:$A$38,ÅRSTOT!$A35)+SUMIFS(ISOLATØR!D$27:D$38,ISOLATØR!$A$27:$A$38,ÅRSTOT!$A35)+SUMIFS(MALERE!D$27:D$38,MALERE!$A$27:$A$38,ÅRSTOT!$A35)+SUMIFS(TAKTEKKERE!D$27:D$38,TAKTEKKERE!$A$27:$A$38,ÅRSTOT!$A35)</f>
        <v>13268.5</v>
      </c>
      <c r="E35" s="5">
        <f>SUMIFS(BETONG!E$27:E$38,BETONG!$A$27:$A$38,ÅRSTOT!$A35)+SUMIFS(TØMRERE!E$27:E$38,TØMRERE!$A$27:$A$38,ÅRSTOT!$A35)+SUMIFS(RØRLEGGERE!E$27:E$38,RØRLEGGERE!$A$27:$A$38,ÅRSTOT!$A35)+SUMIFS(MURERE!E$27:E$38,MURERE!$A$27:$A$38,ÅRSTOT!$A35)+SUMIFS('BLIKK OG VENTILASJON'!E$27:E$38,'BLIKK OG VENTILASJON'!$A$27:$A$38,ÅRSTOT!$A35)+SUMIFS(ISOLATØR!E$27:E$38,ISOLATØR!$A$27:$A$38,ÅRSTOT!$A35)+SUMIFS(MALERE!E$27:E$38,MALERE!$A$27:$A$38,ÅRSTOT!$A35)+SUMIFS(TAKTEKKERE!E$27:E$38,TAKTEKKERE!$A$27:$A$38,ÅRSTOT!$A35)</f>
        <v>0</v>
      </c>
      <c r="F35" s="13">
        <f t="shared" si="7"/>
        <v>311.42445868033309</v>
      </c>
      <c r="G35" s="13">
        <f t="shared" si="7"/>
        <v>0</v>
      </c>
      <c r="H35" s="13">
        <f t="shared" si="8"/>
        <v>311.42445868033309</v>
      </c>
      <c r="I35" s="5">
        <f>SUMIFS(BETONG!I$27:I$38,BETONG!$A$27:$A$38,ÅRSTOT!$A35)+SUMIFS(TØMRERE!I$27:I$38,TØMRERE!$A$27:$A$38,ÅRSTOT!$A35)+SUMIFS(RØRLEGGERE!I$27:I$38,RØRLEGGERE!$A$27:$A$38,ÅRSTOT!$A35)+SUMIFS(MURERE!I$27:I$38,MURERE!$A$27:$A$38,ÅRSTOT!$A35)+SUMIFS('BLIKK OG VENTILASJON'!I$27:I$38,'BLIKK OG VENTILASJON'!$A$27:$A$38,ÅRSTOT!$A35)+SUMIFS(ISOLATØR!I$27:I$38,ISOLATØR!$A$27:$A$38,ÅRSTOT!$A35)+SUMIFS(MALERE!I$27:I$38,MALERE!$A$27:$A$38,ÅRSTOT!$A35)+SUMIFS(TAKTEKKERE!I$27:I$38,TAKTEKKERE!$A$27:$A$38,ÅRSTOT!$A35)</f>
        <v>4087320</v>
      </c>
      <c r="J35" s="5">
        <f>SUMIFS(BETONG!J$27:J$38,BETONG!$A$27:$A$38,ÅRSTOT!$A35)+SUMIFS(TØMRERE!J$27:J$38,TØMRERE!$A$27:$A$38,ÅRSTOT!$A35)+SUMIFS(RØRLEGGERE!J$27:J$38,RØRLEGGERE!$A$27:$A$38,ÅRSTOT!$A35)+SUMIFS(MURERE!J$27:J$38,MURERE!$A$27:$A$38,ÅRSTOT!$A35)+SUMIFS('BLIKK OG VENTILASJON'!J$27:J$38,'BLIKK OG VENTILASJON'!$A$27:$A$38,ÅRSTOT!$A35)+SUMIFS(ISOLATØR!J$27:J$38,ISOLATØR!$A$27:$A$38,ÅRSTOT!$A35)+SUMIFS(MALERE!J$27:J$38,MALERE!$A$27:$A$38,ÅRSTOT!$A35)+SUMIFS(TAKTEKKERE!J$27:J$38,TAKTEKKERE!$A$27:$A$38,ÅRSTOT!$A35)</f>
        <v>579766</v>
      </c>
      <c r="K35" s="14">
        <v>287.19</v>
      </c>
      <c r="L35" s="15">
        <f t="shared" si="10"/>
        <v>1.0964502412338574E-2</v>
      </c>
      <c r="M35" s="35">
        <f t="shared" si="9"/>
        <v>8.4384758105550656E-2</v>
      </c>
    </row>
    <row r="36" spans="1:13" x14ac:dyDescent="0.25">
      <c r="A36" s="29" t="s">
        <v>13</v>
      </c>
      <c r="B36" s="5">
        <f>SUMIFS(BETONG!B$27:B$38,BETONG!$A$27:$A$38,ÅRSTOT!$A36)+SUMIFS(TØMRERE!B$27:B$38,TØMRERE!$A$27:$A$38,ÅRSTOT!$A36)+SUMIFS(RØRLEGGERE!B$27:B$38,RØRLEGGERE!$A$27:$A$38,ÅRSTOT!$A36)+SUMIFS(MURERE!B$27:B$38,MURERE!$A$27:$A$38,ÅRSTOT!$A36)+SUMIFS('BLIKK OG VENTILASJON'!B$27:B$38,'BLIKK OG VENTILASJON'!$A$27:$A$38,ÅRSTOT!$A36)+SUMIFS(ISOLATØR!B$27:B$38,ISOLATØR!$A$27:$A$38,ÅRSTOT!$A36)+SUMIFS(MALERE!B$27:B$38,MALERE!$A$27:$A$38,ÅRSTOT!$A36)+SUMIFS(TAKTEKKERE!B$27:B$38,TAKTEKKERE!$A$27:$A$38,ÅRSTOT!$A36)</f>
        <v>12895111</v>
      </c>
      <c r="C36" s="5">
        <f>SUMIFS(BETONG!C$27:C$38,BETONG!$A$27:$A$38,ÅRSTOT!$A36)+SUMIFS(TØMRERE!C$27:C$38,TØMRERE!$A$27:$A$38,ÅRSTOT!$A36)+SUMIFS(RØRLEGGERE!C$27:C$38,RØRLEGGERE!$A$27:$A$38,ÅRSTOT!$A36)+SUMIFS(MURERE!C$27:C$38,MURERE!$A$27:$A$38,ÅRSTOT!$A36)+SUMIFS('BLIKK OG VENTILASJON'!C$27:C$38,'BLIKK OG VENTILASJON'!$A$27:$A$38,ÅRSTOT!$A36)+SUMIFS(ISOLATØR!C$27:C$38,ISOLATØR!$A$27:$A$38,ÅRSTOT!$A36)+SUMIFS(MALERE!C$27:C$38,MALERE!$A$27:$A$38,ÅRSTOT!$A36)+SUMIFS(TAKTEKKERE!C$27:C$38,TAKTEKKERE!$A$27:$A$38,ÅRSTOT!$A36)</f>
        <v>2000000</v>
      </c>
      <c r="D36" s="5">
        <f>SUMIFS(BETONG!D$27:D$38,BETONG!$A$27:$A$38,ÅRSTOT!$A36)+SUMIFS(TØMRERE!D$27:D$38,TØMRERE!$A$27:$A$38,ÅRSTOT!$A36)+SUMIFS(RØRLEGGERE!D$27:D$38,RØRLEGGERE!$A$27:$A$38,ÅRSTOT!$A36)+SUMIFS(MURERE!D$27:D$38,MURERE!$A$27:$A$38,ÅRSTOT!$A36)+SUMIFS('BLIKK OG VENTILASJON'!D$27:D$38,'BLIKK OG VENTILASJON'!$A$27:$A$38,ÅRSTOT!$A36)+SUMIFS(ISOLATØR!D$27:D$38,ISOLATØR!$A$27:$A$38,ÅRSTOT!$A36)+SUMIFS(MALERE!D$27:D$38,MALERE!$A$27:$A$38,ÅRSTOT!$A36)+SUMIFS(TAKTEKKERE!D$27:D$38,TAKTEKKERE!$A$27:$A$38,ÅRSTOT!$A36)</f>
        <v>37800.5</v>
      </c>
      <c r="E36" s="5">
        <f>SUMIFS(BETONG!E$27:E$38,BETONG!$A$27:$A$38,ÅRSTOT!$A36)+SUMIFS(TØMRERE!E$27:E$38,TØMRERE!$A$27:$A$38,ÅRSTOT!$A36)+SUMIFS(RØRLEGGERE!E$27:E$38,RØRLEGGERE!$A$27:$A$38,ÅRSTOT!$A36)+SUMIFS(MURERE!E$27:E$38,MURERE!$A$27:$A$38,ÅRSTOT!$A36)+SUMIFS('BLIKK OG VENTILASJON'!E$27:E$38,'BLIKK OG VENTILASJON'!$A$27:$A$38,ÅRSTOT!$A36)+SUMIFS(ISOLATØR!E$27:E$38,ISOLATØR!$A$27:$A$38,ÅRSTOT!$A36)+SUMIFS(MALERE!E$27:E$38,MALERE!$A$27:$A$38,ÅRSTOT!$A36)+SUMIFS(TAKTEKKERE!E$27:E$38,TAKTEKKERE!$A$27:$A$38,ÅRSTOT!$A36)</f>
        <v>8500</v>
      </c>
      <c r="F36" s="13">
        <f>IF(D36=0,0,B36/D36)</f>
        <v>341.13599026467904</v>
      </c>
      <c r="G36" s="13">
        <f t="shared" si="7"/>
        <v>235.29411764705881</v>
      </c>
      <c r="H36" s="13">
        <f t="shared" si="8"/>
        <v>321.70518676904135</v>
      </c>
      <c r="I36" s="5">
        <f>SUMIFS(BETONG!I$27:I$38,BETONG!$A$27:$A$38,ÅRSTOT!$A36)+SUMIFS(TØMRERE!I$27:I$38,TØMRERE!$A$27:$A$38,ÅRSTOT!$A36)+SUMIFS(RØRLEGGERE!I$27:I$38,RØRLEGGERE!$A$27:$A$38,ÅRSTOT!$A36)+SUMIFS(MURERE!I$27:I$38,MURERE!$A$27:$A$38,ÅRSTOT!$A36)+SUMIFS('BLIKK OG VENTILASJON'!I$27:I$38,'BLIKK OG VENTILASJON'!$A$27:$A$38,ÅRSTOT!$A36)+SUMIFS(ISOLATØR!I$27:I$38,ISOLATØR!$A$27:$A$38,ÅRSTOT!$A36)+SUMIFS(MALERE!I$27:I$38,MALERE!$A$27:$A$38,ÅRSTOT!$A36)+SUMIFS(TAKTEKKERE!I$27:I$38,TAKTEKKERE!$A$27:$A$38,ÅRSTOT!$A36)</f>
        <v>17494668</v>
      </c>
      <c r="J36" s="5">
        <f>SUMIFS(BETONG!J$27:J$38,BETONG!$A$27:$A$38,ÅRSTOT!$A36)+SUMIFS(TØMRERE!J$27:J$38,TØMRERE!$A$27:$A$38,ÅRSTOT!$A36)+SUMIFS(RØRLEGGERE!J$27:J$38,RØRLEGGERE!$A$27:$A$38,ÅRSTOT!$A36)+SUMIFS(MURERE!J$27:J$38,MURERE!$A$27:$A$38,ÅRSTOT!$A36)+SUMIFS('BLIKK OG VENTILASJON'!J$27:J$38,'BLIKK OG VENTILASJON'!$A$27:$A$38,ÅRSTOT!$A36)+SUMIFS(ISOLATØR!J$27:J$38,ISOLATØR!$A$27:$A$38,ÅRSTOT!$A36)+SUMIFS(MALERE!J$27:J$38,MALERE!$A$27:$A$38,ÅRSTOT!$A36)+SUMIFS(TAKTEKKERE!J$27:J$38,TAKTEKKERE!$A$27:$A$38,ÅRSTOT!$A36)</f>
        <v>500000</v>
      </c>
      <c r="K36" s="14">
        <v>303.95</v>
      </c>
      <c r="L36" s="15">
        <f t="shared" si="10"/>
        <v>-0.26291193408185853</v>
      </c>
      <c r="M36" s="35">
        <f t="shared" si="9"/>
        <v>5.8414827336869091E-2</v>
      </c>
    </row>
    <row r="37" spans="1:13" x14ac:dyDescent="0.25">
      <c r="A37" s="29" t="s">
        <v>14</v>
      </c>
      <c r="B37" s="5">
        <f>SUMIFS(BETONG!B$27:B$38,BETONG!$A$27:$A$38,ÅRSTOT!$A37)+SUMIFS(TØMRERE!B$27:B$38,TØMRERE!$A$27:$A$38,ÅRSTOT!$A37)+SUMIFS(RØRLEGGERE!B$27:B$38,RØRLEGGERE!$A$27:$A$38,ÅRSTOT!$A37)+SUMIFS(MURERE!B$27:B$38,MURERE!$A$27:$A$38,ÅRSTOT!$A37)+SUMIFS('BLIKK OG VENTILASJON'!B$27:B$38,'BLIKK OG VENTILASJON'!$A$27:$A$38,ÅRSTOT!$A37)+SUMIFS(ISOLATØR!B$27:B$38,ISOLATØR!$A$27:$A$38,ÅRSTOT!$A37)+SUMIFS(MALERE!B$27:B$38,MALERE!$A$27:$A$38,ÅRSTOT!$A37)+SUMIFS(TAKTEKKERE!B$27:B$38,TAKTEKKERE!$A$27:$A$38,ÅRSTOT!$A37)</f>
        <v>135011761.03999999</v>
      </c>
      <c r="C37" s="5">
        <f>SUMIFS(BETONG!C$27:C$38,BETONG!$A$27:$A$38,ÅRSTOT!$A37)+SUMIFS(TØMRERE!C$27:C$38,TØMRERE!$A$27:$A$38,ÅRSTOT!$A37)+SUMIFS(RØRLEGGERE!C$27:C$38,RØRLEGGERE!$A$27:$A$38,ÅRSTOT!$A37)+SUMIFS(MURERE!C$27:C$38,MURERE!$A$27:$A$38,ÅRSTOT!$A37)+SUMIFS('BLIKK OG VENTILASJON'!C$27:C$38,'BLIKK OG VENTILASJON'!$A$27:$A$38,ÅRSTOT!$A37)+SUMIFS(ISOLATØR!C$27:C$38,ISOLATØR!$A$27:$A$38,ÅRSTOT!$A37)+SUMIFS(MALERE!C$27:C$38,MALERE!$A$27:$A$38,ÅRSTOT!$A37)+SUMIFS(TAKTEKKERE!C$27:C$38,TAKTEKKERE!$A$27:$A$38,ÅRSTOT!$A37)</f>
        <v>15532124.66</v>
      </c>
      <c r="D37" s="5">
        <f>SUMIFS(BETONG!D$27:D$38,BETONG!$A$27:$A$38,ÅRSTOT!$A37)+SUMIFS(TØMRERE!D$27:D$38,TØMRERE!$A$27:$A$38,ÅRSTOT!$A37)+SUMIFS(RØRLEGGERE!D$27:D$38,RØRLEGGERE!$A$27:$A$38,ÅRSTOT!$A37)+SUMIFS(MURERE!D$27:D$38,MURERE!$A$27:$A$38,ÅRSTOT!$A37)+SUMIFS('BLIKK OG VENTILASJON'!D$27:D$38,'BLIKK OG VENTILASJON'!$A$27:$A$38,ÅRSTOT!$A37)+SUMIFS(ISOLATØR!D$27:D$38,ISOLATØR!$A$27:$A$38,ÅRSTOT!$A37)+SUMIFS(MALERE!D$27:D$38,MALERE!$A$27:$A$38,ÅRSTOT!$A37)+SUMIFS(TAKTEKKERE!D$27:D$38,TAKTEKKERE!$A$27:$A$38,ÅRSTOT!$A37)</f>
        <v>423789</v>
      </c>
      <c r="E37" s="5">
        <f>SUMIFS(BETONG!E$27:E$38,BETONG!$A$27:$A$38,ÅRSTOT!$A37)+SUMIFS(TØMRERE!E$27:E$38,TØMRERE!$A$27:$A$38,ÅRSTOT!$A37)+SUMIFS(RØRLEGGERE!E$27:E$38,RØRLEGGERE!$A$27:$A$38,ÅRSTOT!$A37)+SUMIFS(MURERE!E$27:E$38,MURERE!$A$27:$A$38,ÅRSTOT!$A37)+SUMIFS('BLIKK OG VENTILASJON'!E$27:E$38,'BLIKK OG VENTILASJON'!$A$27:$A$38,ÅRSTOT!$A37)+SUMIFS(ISOLATØR!E$27:E$38,ISOLATØR!$A$27:$A$38,ÅRSTOT!$A37)+SUMIFS(MALERE!E$27:E$38,MALERE!$A$27:$A$38,ÅRSTOT!$A37)+SUMIFS(TAKTEKKERE!E$27:E$38,TAKTEKKERE!$A$27:$A$38,ÅRSTOT!$A37)</f>
        <v>84450.020000000019</v>
      </c>
      <c r="F37" s="13">
        <f>IF(B37=0,0,B37/D37)</f>
        <v>318.58250459544723</v>
      </c>
      <c r="G37" s="13">
        <f>IF(E37=0,0,C37/E37)</f>
        <v>183.92091156402327</v>
      </c>
      <c r="H37" s="13">
        <f t="shared" si="8"/>
        <v>296.20686286542889</v>
      </c>
      <c r="I37" s="5">
        <f>SUMIFS(BETONG!I$27:I$38,BETONG!$A$27:$A$38,ÅRSTOT!$A37)+SUMIFS(TØMRERE!I$27:I$38,TØMRERE!$A$27:$A$38,ÅRSTOT!$A37)+SUMIFS(RØRLEGGERE!I$27:I$38,RØRLEGGERE!$A$27:$A$38,ÅRSTOT!$A37)+SUMIFS(MURERE!I$27:I$38,MURERE!$A$27:$A$38,ÅRSTOT!$A37)+SUMIFS('BLIKK OG VENTILASJON'!I$27:I$38,'BLIKK OG VENTILASJON'!$A$27:$A$38,ÅRSTOT!$A37)+SUMIFS(ISOLATØR!I$27:I$38,ISOLATØR!$A$27:$A$38,ÅRSTOT!$A37)+SUMIFS(MALERE!I$27:I$38,MALERE!$A$27:$A$38,ÅRSTOT!$A37)+SUMIFS(TAKTEKKERE!I$27:I$38,TAKTEKKERE!$A$27:$A$38,ÅRSTOT!$A37)</f>
        <v>148082191.69999999</v>
      </c>
      <c r="J37" s="5">
        <f>SUMIFS(BETONG!J$27:J$38,BETONG!$A$27:$A$38,ÅRSTOT!$A37)+SUMIFS(TØMRERE!J$27:J$38,TØMRERE!$A$27:$A$38,ÅRSTOT!$A37)+SUMIFS(RØRLEGGERE!J$27:J$38,RØRLEGGERE!$A$27:$A$38,ÅRSTOT!$A37)+SUMIFS(MURERE!J$27:J$38,MURERE!$A$27:$A$38,ÅRSTOT!$A37)+SUMIFS('BLIKK OG VENTILASJON'!J$27:J$38,'BLIKK OG VENTILASJON'!$A$27:$A$38,ÅRSTOT!$A37)+SUMIFS(ISOLATØR!J$27:J$38,ISOLATØR!$A$27:$A$38,ÅRSTOT!$A37)+SUMIFS(MALERE!J$27:J$38,MALERE!$A$27:$A$38,ÅRSTOT!$A37)+SUMIFS(TAKTEKKERE!J$27:J$38,TAKTEKKERE!$A$27:$A$38,ÅRSTOT!$A37)</f>
        <v>8930640.0999999978</v>
      </c>
      <c r="K37" s="14">
        <v>298.77999999999997</v>
      </c>
      <c r="L37" s="15">
        <f t="shared" si="10"/>
        <v>-8.8264702932540379E-2</v>
      </c>
      <c r="M37" s="35">
        <f t="shared" si="9"/>
        <v>-8.6121465110485448E-3</v>
      </c>
    </row>
    <row r="38" spans="1:13" x14ac:dyDescent="0.25">
      <c r="A38" s="29" t="s">
        <v>15</v>
      </c>
      <c r="B38" s="5">
        <f>SUMIFS(BETONG!B$27:B$38,BETONG!$A$27:$A$38,ÅRSTOT!$A38)+SUMIFS(TØMRERE!B$27:B$38,TØMRERE!$A$27:$A$38,ÅRSTOT!$A38)+SUMIFS(RØRLEGGERE!B$27:B$38,RØRLEGGERE!$A$27:$A$38,ÅRSTOT!$A38)+SUMIFS(MURERE!B$27:B$38,MURERE!$A$27:$A$38,ÅRSTOT!$A38)+SUMIFS('BLIKK OG VENTILASJON'!B$27:B$38,'BLIKK OG VENTILASJON'!$A$27:$A$38,ÅRSTOT!$A38)+SUMIFS(ISOLATØR!B$27:B$38,ISOLATØR!$A$27:$A$38,ÅRSTOT!$A38)+SUMIFS(MALERE!B$27:B$38,MALERE!$A$27:$A$38,ÅRSTOT!$A38)+SUMIFS(TAKTEKKERE!B$27:B$38,TAKTEKKERE!$A$27:$A$38,ÅRSTOT!$A38)</f>
        <v>328413</v>
      </c>
      <c r="C38" s="5">
        <f>SUMIFS(BETONG!C$27:C$38,BETONG!$A$27:$A$38,ÅRSTOT!$A38)+SUMIFS(TØMRERE!C$27:C$38,TØMRERE!$A$27:$A$38,ÅRSTOT!$A38)+SUMIFS(RØRLEGGERE!C$27:C$38,RØRLEGGERE!$A$27:$A$38,ÅRSTOT!$A38)+SUMIFS(MURERE!C$27:C$38,MURERE!$A$27:$A$38,ÅRSTOT!$A38)+SUMIFS('BLIKK OG VENTILASJON'!C$27:C$38,'BLIKK OG VENTILASJON'!$A$27:$A$38,ÅRSTOT!$A38)+SUMIFS(ISOLATØR!C$27:C$38,ISOLATØR!$A$27:$A$38,ÅRSTOT!$A38)+SUMIFS(MALERE!C$27:C$38,MALERE!$A$27:$A$38,ÅRSTOT!$A38)+SUMIFS(TAKTEKKERE!C$27:C$38,TAKTEKKERE!$A$27:$A$38,ÅRSTOT!$A38)</f>
        <v>0</v>
      </c>
      <c r="D38" s="5">
        <f>SUMIFS(BETONG!D$27:D$38,BETONG!$A$27:$A$38,ÅRSTOT!$A38)+SUMIFS(TØMRERE!D$27:D$38,TØMRERE!$A$27:$A$38,ÅRSTOT!$A38)+SUMIFS(RØRLEGGERE!D$27:D$38,RØRLEGGERE!$A$27:$A$38,ÅRSTOT!$A38)+SUMIFS(MURERE!D$27:D$38,MURERE!$A$27:$A$38,ÅRSTOT!$A38)+SUMIFS('BLIKK OG VENTILASJON'!D$27:D$38,'BLIKK OG VENTILASJON'!$A$27:$A$38,ÅRSTOT!$A38)+SUMIFS(ISOLATØR!D$27:D$38,ISOLATØR!$A$27:$A$38,ÅRSTOT!$A38)+SUMIFS(MALERE!D$27:D$38,MALERE!$A$27:$A$38,ÅRSTOT!$A38)+SUMIFS(TAKTEKKERE!D$27:D$38,TAKTEKKERE!$A$27:$A$38,ÅRSTOT!$A38)</f>
        <v>834</v>
      </c>
      <c r="E38" s="5">
        <f>SUMIFS(BETONG!E$27:E$38,BETONG!$A$27:$A$38,ÅRSTOT!$A38)+SUMIFS(TØMRERE!E$27:E$38,TØMRERE!$A$27:$A$38,ÅRSTOT!$A38)+SUMIFS(RØRLEGGERE!E$27:E$38,RØRLEGGERE!$A$27:$A$38,ÅRSTOT!$A38)+SUMIFS(MURERE!E$27:E$38,MURERE!$A$27:$A$38,ÅRSTOT!$A38)+SUMIFS('BLIKK OG VENTILASJON'!E$27:E$38,'BLIKK OG VENTILASJON'!$A$27:$A$38,ÅRSTOT!$A38)+SUMIFS(ISOLATØR!E$27:E$38,ISOLATØR!$A$27:$A$38,ÅRSTOT!$A38)+SUMIFS(MALERE!E$27:E$38,MALERE!$A$27:$A$38,ÅRSTOT!$A38)+SUMIFS(TAKTEKKERE!E$27:E$38,TAKTEKKERE!$A$27:$A$38,ÅRSTOT!$A38)</f>
        <v>0</v>
      </c>
      <c r="F38" s="13">
        <f>IF(D38=0,0,B38/D38)</f>
        <v>393.78057553956836</v>
      </c>
      <c r="G38" s="13">
        <f t="shared" si="7"/>
        <v>0</v>
      </c>
      <c r="H38" s="13">
        <f t="shared" si="8"/>
        <v>393.78057553956836</v>
      </c>
      <c r="I38" s="5">
        <f>SUMIFS(BETONG!I$27:I$38,BETONG!$A$27:$A$38,ÅRSTOT!$A38)+SUMIFS(TØMRERE!I$27:I$38,TØMRERE!$A$27:$A$38,ÅRSTOT!$A38)+SUMIFS(RØRLEGGERE!I$27:I$38,RØRLEGGERE!$A$27:$A$38,ÅRSTOT!$A38)+SUMIFS(MURERE!I$27:I$38,MURERE!$A$27:$A$38,ÅRSTOT!$A38)+SUMIFS('BLIKK OG VENTILASJON'!I$27:I$38,'BLIKK OG VENTILASJON'!$A$27:$A$38,ÅRSTOT!$A38)+SUMIFS(ISOLATØR!I$27:I$38,ISOLATØR!$A$27:$A$38,ÅRSTOT!$A38)+SUMIFS(MALERE!I$27:I$38,MALERE!$A$27:$A$38,ÅRSTOT!$A38)+SUMIFS(TAKTEKKERE!I$27:I$38,TAKTEKKERE!$A$27:$A$38,ÅRSTOT!$A38)</f>
        <v>3289787.8</v>
      </c>
      <c r="J38" s="5">
        <f>SUMIFS(BETONG!J$27:J$38,BETONG!$A$27:$A$38,ÅRSTOT!$A38)+SUMIFS(TØMRERE!J$27:J$38,TØMRERE!$A$27:$A$38,ÅRSTOT!$A38)+SUMIFS(RØRLEGGERE!J$27:J$38,RØRLEGGERE!$A$27:$A$38,ÅRSTOT!$A38)+SUMIFS(MURERE!J$27:J$38,MURERE!$A$27:$A$38,ÅRSTOT!$A38)+SUMIFS('BLIKK OG VENTILASJON'!J$27:J$38,'BLIKK OG VENTILASJON'!$A$27:$A$38,ÅRSTOT!$A38)+SUMIFS(ISOLATØR!J$27:J$38,ISOLATØR!$A$27:$A$38,ÅRSTOT!$A38)+SUMIFS(MALERE!J$27:J$38,MALERE!$A$27:$A$38,ÅRSTOT!$A38)+SUMIFS(TAKTEKKERE!J$27:J$38,TAKTEKKERE!$A$27:$A$38,ÅRSTOT!$A38)</f>
        <v>397062.27</v>
      </c>
      <c r="K38" s="14">
        <v>265.8</v>
      </c>
      <c r="L38" s="15">
        <f t="shared" si="10"/>
        <v>-0.90017198069735682</v>
      </c>
      <c r="M38" s="35">
        <f t="shared" si="9"/>
        <v>0.48149200729709685</v>
      </c>
    </row>
    <row r="39" spans="1:13" x14ac:dyDescent="0.25">
      <c r="A39" s="29" t="s">
        <v>16</v>
      </c>
      <c r="B39" s="5">
        <f>SUMIFS(BETONG!B$27:B$38,BETONG!$A$27:$A$38,ÅRSTOT!$A39)+SUMIFS(TØMRERE!B$27:B$38,TØMRERE!$A$27:$A$38,ÅRSTOT!$A39)+SUMIFS(RØRLEGGERE!B$27:B$38,RØRLEGGERE!$A$27:$A$38,ÅRSTOT!$A39)+SUMIFS(MURERE!B$27:B$38,MURERE!$A$27:$A$38,ÅRSTOT!$A39)+SUMIFS('BLIKK OG VENTILASJON'!B$27:B$38,'BLIKK OG VENTILASJON'!$A$27:$A$38,ÅRSTOT!$A39)+SUMIFS(ISOLATØR!B$27:B$38,ISOLATØR!$A$27:$A$38,ÅRSTOT!$A39)+SUMIFS(MALERE!B$27:B$38,MALERE!$A$27:$A$38,ÅRSTOT!$A39)+SUMIFS(TAKTEKKERE!B$27:B$38,TAKTEKKERE!$A$27:$A$38,ÅRSTOT!$A39)</f>
        <v>17242127</v>
      </c>
      <c r="C39" s="5">
        <f>SUMIFS(BETONG!C$27:C$38,BETONG!$A$27:$A$38,ÅRSTOT!$A39)+SUMIFS(TØMRERE!C$27:C$38,TØMRERE!$A$27:$A$38,ÅRSTOT!$A39)+SUMIFS(RØRLEGGERE!C$27:C$38,RØRLEGGERE!$A$27:$A$38,ÅRSTOT!$A39)+SUMIFS(MURERE!C$27:C$38,MURERE!$A$27:$A$38,ÅRSTOT!$A39)+SUMIFS('BLIKK OG VENTILASJON'!C$27:C$38,'BLIKK OG VENTILASJON'!$A$27:$A$38,ÅRSTOT!$A39)+SUMIFS(ISOLATØR!C$27:C$38,ISOLATØR!$A$27:$A$38,ÅRSTOT!$A39)+SUMIFS(MALERE!C$27:C$38,MALERE!$A$27:$A$38,ÅRSTOT!$A39)+SUMIFS(TAKTEKKERE!C$27:C$38,TAKTEKKERE!$A$27:$A$38,ÅRSTOT!$A39)</f>
        <v>96089</v>
      </c>
      <c r="D39" s="5">
        <f>SUMIFS(BETONG!D$27:D$38,BETONG!$A$27:$A$38,ÅRSTOT!$A39)+SUMIFS(TØMRERE!D$27:D$38,TØMRERE!$A$27:$A$38,ÅRSTOT!$A39)+SUMIFS(RØRLEGGERE!D$27:D$38,RØRLEGGERE!$A$27:$A$38,ÅRSTOT!$A39)+SUMIFS(MURERE!D$27:D$38,MURERE!$A$27:$A$38,ÅRSTOT!$A39)+SUMIFS('BLIKK OG VENTILASJON'!D$27:D$38,'BLIKK OG VENTILASJON'!$A$27:$A$38,ÅRSTOT!$A39)+SUMIFS(ISOLATØR!D$27:D$38,ISOLATØR!$A$27:$A$38,ÅRSTOT!$A39)+SUMIFS(MALERE!D$27:D$38,MALERE!$A$27:$A$38,ÅRSTOT!$A39)+SUMIFS(TAKTEKKERE!D$27:D$38,TAKTEKKERE!$A$27:$A$38,ÅRSTOT!$A39)</f>
        <v>55826.5</v>
      </c>
      <c r="E39" s="5">
        <f>SUMIFS(BETONG!E$27:E$38,BETONG!$A$27:$A$38,ÅRSTOT!$A39)+SUMIFS(TØMRERE!E$27:E$38,TØMRERE!$A$27:$A$38,ÅRSTOT!$A39)+SUMIFS(RØRLEGGERE!E$27:E$38,RØRLEGGERE!$A$27:$A$38,ÅRSTOT!$A39)+SUMIFS(MURERE!E$27:E$38,MURERE!$A$27:$A$38,ÅRSTOT!$A39)+SUMIFS('BLIKK OG VENTILASJON'!E$27:E$38,'BLIKK OG VENTILASJON'!$A$27:$A$38,ÅRSTOT!$A39)+SUMIFS(ISOLATØR!E$27:E$38,ISOLATØR!$A$27:$A$38,ÅRSTOT!$A39)+SUMIFS(MALERE!E$27:E$38,MALERE!$A$27:$A$38,ÅRSTOT!$A39)+SUMIFS(TAKTEKKERE!E$27:E$38,TAKTEKKERE!$A$27:$A$38,ÅRSTOT!$A39)</f>
        <v>441</v>
      </c>
      <c r="F39" s="13">
        <f t="shared" si="7"/>
        <v>308.8520147241901</v>
      </c>
      <c r="G39" s="13">
        <f t="shared" si="7"/>
        <v>217.88888888888889</v>
      </c>
      <c r="H39" s="13">
        <f t="shared" si="8"/>
        <v>308.13908561780778</v>
      </c>
      <c r="I39" s="5">
        <f>SUMIFS(BETONG!I$27:I$38,BETONG!$A$27:$A$38,ÅRSTOT!$A39)+SUMIFS(TØMRERE!I$27:I$38,TØMRERE!$A$27:$A$38,ÅRSTOT!$A39)+SUMIFS(RØRLEGGERE!I$27:I$38,RØRLEGGERE!$A$27:$A$38,ÅRSTOT!$A39)+SUMIFS(MURERE!I$27:I$38,MURERE!$A$27:$A$38,ÅRSTOT!$A39)+SUMIFS('BLIKK OG VENTILASJON'!I$27:I$38,'BLIKK OG VENTILASJON'!$A$27:$A$38,ÅRSTOT!$A39)+SUMIFS(ISOLATØR!I$27:I$38,ISOLATØR!$A$27:$A$38,ÅRSTOT!$A39)+SUMIFS(MALERE!I$27:I$38,MALERE!$A$27:$A$38,ÅRSTOT!$A39)+SUMIFS(TAKTEKKERE!I$27:I$38,TAKTEKKERE!$A$27:$A$38,ÅRSTOT!$A39)</f>
        <v>16069396</v>
      </c>
      <c r="J39" s="5">
        <f>SUMIFS(BETONG!J$27:J$38,BETONG!$A$27:$A$38,ÅRSTOT!$A39)+SUMIFS(TØMRERE!J$27:J$38,TØMRERE!$A$27:$A$38,ÅRSTOT!$A39)+SUMIFS(RØRLEGGERE!J$27:J$38,RØRLEGGERE!$A$27:$A$38,ÅRSTOT!$A39)+SUMIFS(MURERE!J$27:J$38,MURERE!$A$27:$A$38,ÅRSTOT!$A39)+SUMIFS('BLIKK OG VENTILASJON'!J$27:J$38,'BLIKK OG VENTILASJON'!$A$27:$A$38,ÅRSTOT!$A39)+SUMIFS(ISOLATØR!J$27:J$38,ISOLATØR!$A$27:$A$38,ÅRSTOT!$A39)+SUMIFS(MALERE!J$27:J$38,MALERE!$A$27:$A$38,ÅRSTOT!$A39)+SUMIFS(TAKTEKKERE!J$27:J$38,TAKTEKKERE!$A$27:$A$38,ÅRSTOT!$A39)</f>
        <v>776008</v>
      </c>
      <c r="K39" s="14">
        <v>291.10000000000002</v>
      </c>
      <c r="L39" s="15">
        <f t="shared" si="10"/>
        <v>7.2979158644170566E-2</v>
      </c>
      <c r="M39" s="35">
        <f t="shared" si="9"/>
        <v>5.8533444238432687E-2</v>
      </c>
    </row>
    <row r="40" spans="1:13" x14ac:dyDescent="0.25">
      <c r="A40" s="29" t="s">
        <v>17</v>
      </c>
      <c r="B40" s="5">
        <f>SUMIFS(BETONG!B$27:B$38,BETONG!$A$27:$A$38,ÅRSTOT!$A40)+SUMIFS(TØMRERE!B$27:B$38,TØMRERE!$A$27:$A$38,ÅRSTOT!$A40)+SUMIFS(RØRLEGGERE!B$27:B$38,RØRLEGGERE!$A$27:$A$38,ÅRSTOT!$A40)+SUMIFS(MURERE!B$27:B$38,MURERE!$A$27:$A$38,ÅRSTOT!$A40)+SUMIFS('BLIKK OG VENTILASJON'!B$27:B$38,'BLIKK OG VENTILASJON'!$A$27:$A$38,ÅRSTOT!$A40)+SUMIFS(ISOLATØR!B$27:B$38,ISOLATØR!$A$27:$A$38,ÅRSTOT!$A40)+SUMIFS(MALERE!B$27:B$38,MALERE!$A$27:$A$38,ÅRSTOT!$A40)+SUMIFS(TAKTEKKERE!B$27:B$38,TAKTEKKERE!$A$27:$A$38,ÅRSTOT!$A40)</f>
        <v>132928385.63000001</v>
      </c>
      <c r="C40" s="5">
        <f>SUMIFS(BETONG!C$27:C$38,BETONG!$A$27:$A$38,ÅRSTOT!$A40)+SUMIFS(TØMRERE!C$27:C$38,TØMRERE!$A$27:$A$38,ÅRSTOT!$A40)+SUMIFS(RØRLEGGERE!C$27:C$38,RØRLEGGERE!$A$27:$A$38,ÅRSTOT!$A40)+SUMIFS(MURERE!C$27:C$38,MURERE!$A$27:$A$38,ÅRSTOT!$A40)+SUMIFS('BLIKK OG VENTILASJON'!C$27:C$38,'BLIKK OG VENTILASJON'!$A$27:$A$38,ÅRSTOT!$A40)+SUMIFS(ISOLATØR!C$27:C$38,ISOLATØR!$A$27:$A$38,ÅRSTOT!$A40)+SUMIFS(MALERE!C$27:C$38,MALERE!$A$27:$A$38,ÅRSTOT!$A40)+SUMIFS(TAKTEKKERE!C$27:C$38,TAKTEKKERE!$A$27:$A$38,ÅRSTOT!$A40)</f>
        <v>10551383.850000001</v>
      </c>
      <c r="D40" s="5">
        <f>SUMIFS(BETONG!D$27:D$38,BETONG!$A$27:$A$38,ÅRSTOT!$A40)+SUMIFS(TØMRERE!D$27:D$38,TØMRERE!$A$27:$A$38,ÅRSTOT!$A40)+SUMIFS(RØRLEGGERE!D$27:D$38,RØRLEGGERE!$A$27:$A$38,ÅRSTOT!$A40)+SUMIFS(MURERE!D$27:D$38,MURERE!$A$27:$A$38,ÅRSTOT!$A40)+SUMIFS('BLIKK OG VENTILASJON'!D$27:D$38,'BLIKK OG VENTILASJON'!$A$27:$A$38,ÅRSTOT!$A40)+SUMIFS(ISOLATØR!D$27:D$38,ISOLATØR!$A$27:$A$38,ÅRSTOT!$A40)+SUMIFS(MALERE!D$27:D$38,MALERE!$A$27:$A$38,ÅRSTOT!$A40)+SUMIFS(TAKTEKKERE!D$27:D$38,TAKTEKKERE!$A$27:$A$38,ÅRSTOT!$A40)</f>
        <v>381283.10000000003</v>
      </c>
      <c r="E40" s="5">
        <f>SUMIFS(BETONG!E$27:E$38,BETONG!$A$27:$A$38,ÅRSTOT!$A40)+SUMIFS(TØMRERE!E$27:E$38,TØMRERE!$A$27:$A$38,ÅRSTOT!$A40)+SUMIFS(RØRLEGGERE!E$27:E$38,RØRLEGGERE!$A$27:$A$38,ÅRSTOT!$A40)+SUMIFS(MURERE!E$27:E$38,MURERE!$A$27:$A$38,ÅRSTOT!$A40)+SUMIFS('BLIKK OG VENTILASJON'!E$27:E$38,'BLIKK OG VENTILASJON'!$A$27:$A$38,ÅRSTOT!$A40)+SUMIFS(ISOLATØR!E$27:E$38,ISOLATØR!$A$27:$A$38,ÅRSTOT!$A40)+SUMIFS(MALERE!E$27:E$38,MALERE!$A$27:$A$38,ÅRSTOT!$A40)+SUMIFS(TAKTEKKERE!E$27:E$38,TAKTEKKERE!$A$27:$A$38,ÅRSTOT!$A40)</f>
        <v>48312.53</v>
      </c>
      <c r="F40" s="13">
        <f t="shared" si="7"/>
        <v>348.6343497259648</v>
      </c>
      <c r="G40" s="13">
        <f t="shared" si="7"/>
        <v>218.3984951729914</v>
      </c>
      <c r="H40" s="13">
        <f t="shared" si="8"/>
        <v>333.98796323882533</v>
      </c>
      <c r="I40" s="5">
        <f>SUMIFS(BETONG!I$27:I$38,BETONG!$A$27:$A$38,ÅRSTOT!$A40)+SUMIFS(TØMRERE!I$27:I$38,TØMRERE!$A$27:$A$38,ÅRSTOT!$A40)+SUMIFS(RØRLEGGERE!I$27:I$38,RØRLEGGERE!$A$27:$A$38,ÅRSTOT!$A40)+SUMIFS(MURERE!I$27:I$38,MURERE!$A$27:$A$38,ÅRSTOT!$A40)+SUMIFS('BLIKK OG VENTILASJON'!I$27:I$38,'BLIKK OG VENTILASJON'!$A$27:$A$38,ÅRSTOT!$A40)+SUMIFS(ISOLATØR!I$27:I$38,ISOLATØR!$A$27:$A$38,ÅRSTOT!$A40)+SUMIFS(MALERE!I$27:I$38,MALERE!$A$27:$A$38,ÅRSTOT!$A40)+SUMIFS(TAKTEKKERE!I$27:I$38,TAKTEKKERE!$A$27:$A$38,ÅRSTOT!$A40)</f>
        <v>137059242</v>
      </c>
      <c r="J40" s="5">
        <f>SUMIFS(BETONG!J$27:J$38,BETONG!$A$27:$A$38,ÅRSTOT!$A40)+SUMIFS(TØMRERE!J$27:J$38,TØMRERE!$A$27:$A$38,ÅRSTOT!$A40)+SUMIFS(RØRLEGGERE!J$27:J$38,RØRLEGGERE!$A$27:$A$38,ÅRSTOT!$A40)+SUMIFS(MURERE!J$27:J$38,MURERE!$A$27:$A$38,ÅRSTOT!$A40)+SUMIFS('BLIKK OG VENTILASJON'!J$27:J$38,'BLIKK OG VENTILASJON'!$A$27:$A$38,ÅRSTOT!$A40)+SUMIFS(ISOLATØR!J$27:J$38,ISOLATØR!$A$27:$A$38,ÅRSTOT!$A40)+SUMIFS(MALERE!J$27:J$38,MALERE!$A$27:$A$38,ÅRSTOT!$A40)+SUMIFS(TAKTEKKERE!J$27:J$38,TAKTEKKERE!$A$27:$A$38,ÅRSTOT!$A40)</f>
        <v>549713.38</v>
      </c>
      <c r="K40" s="14">
        <v>340.4</v>
      </c>
      <c r="L40" s="15">
        <f t="shared" si="10"/>
        <v>-3.0139203381848483E-2</v>
      </c>
      <c r="M40" s="35">
        <f t="shared" si="9"/>
        <v>-1.8836770743756309E-2</v>
      </c>
    </row>
    <row r="41" spans="1:13" s="1" customFormat="1" ht="16.5" thickBot="1" x14ac:dyDescent="0.3">
      <c r="A41" s="30" t="s">
        <v>18</v>
      </c>
      <c r="B41" s="36">
        <f>SUM(B28:B40)</f>
        <v>412724740.72000003</v>
      </c>
      <c r="C41" s="36">
        <f>SUM(C28:C40)</f>
        <v>28993203.990000002</v>
      </c>
      <c r="D41" s="36">
        <f>SUM(D28:D40)</f>
        <v>1275457.7</v>
      </c>
      <c r="E41" s="36">
        <f>SUM(E28:E40)</f>
        <v>145907.45000000001</v>
      </c>
      <c r="F41" s="37">
        <f>IF(D41=0,0,B41/D41)</f>
        <v>323.58951670447402</v>
      </c>
      <c r="G41" s="37">
        <f t="shared" si="7"/>
        <v>198.70955177408692</v>
      </c>
      <c r="H41" s="37">
        <f t="shared" si="8"/>
        <v>310.77020898535471</v>
      </c>
      <c r="I41" s="38">
        <f>SUM(I28:I40)</f>
        <v>384178067.63</v>
      </c>
      <c r="J41" s="38">
        <f>SUM(J28:J40)</f>
        <v>12347820.749999998</v>
      </c>
      <c r="K41" s="39" t="s">
        <v>29</v>
      </c>
      <c r="L41" s="33">
        <f t="shared" si="10"/>
        <v>7.4305837566691069E-2</v>
      </c>
      <c r="M41" s="34" t="e">
        <f t="shared" si="9"/>
        <v>#VALUE!</v>
      </c>
    </row>
    <row r="44" spans="1:13" ht="20.25" x14ac:dyDescent="0.3">
      <c r="A44" s="148" t="str">
        <f>"MÅLESTATISTIKK FOR ALLE BYGGFAG - GJENNOMSNITT HELE ÅRET  "&amp;FORS!$A$14</f>
        <v>MÅLESTATISTIKK FOR ALLE BYGGFAG - GJENNOMSNITT HELE ÅRET  2020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</row>
    <row r="45" spans="1:13" ht="16.5" thickBot="1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5">
      <c r="A46" s="20"/>
      <c r="B46" s="21" t="s">
        <v>4</v>
      </c>
      <c r="C46" s="22"/>
      <c r="D46" s="21" t="s">
        <v>5</v>
      </c>
      <c r="E46" s="22"/>
      <c r="F46" s="21" t="str">
        <f>"Fortjeneste hele  "&amp;FORS!$A$14-0</f>
        <v>Fortjeneste hele  2020</v>
      </c>
      <c r="G46" s="23"/>
      <c r="H46" s="22"/>
      <c r="I46" s="21" t="str">
        <f>" Hele året  "&amp;FORS!$A$14-1</f>
        <v xml:space="preserve"> Hele året  2019</v>
      </c>
      <c r="J46" s="23"/>
      <c r="K46" s="22"/>
      <c r="L46" s="21" t="s">
        <v>23</v>
      </c>
      <c r="M46" s="24"/>
    </row>
    <row r="47" spans="1:13" x14ac:dyDescent="0.25">
      <c r="A47" s="25"/>
      <c r="B47" s="9" t="s">
        <v>6</v>
      </c>
      <c r="C47" s="9" t="s">
        <v>6</v>
      </c>
      <c r="D47" s="9" t="s">
        <v>6</v>
      </c>
      <c r="E47" s="9" t="s">
        <v>6</v>
      </c>
      <c r="F47" s="9" t="s">
        <v>6</v>
      </c>
      <c r="G47" s="9" t="s">
        <v>6</v>
      </c>
      <c r="H47" s="10" t="s">
        <v>27</v>
      </c>
      <c r="I47" s="9" t="s">
        <v>6</v>
      </c>
      <c r="J47" s="9" t="s">
        <v>6</v>
      </c>
      <c r="K47" s="10" t="s">
        <v>25</v>
      </c>
      <c r="L47" s="9" t="s">
        <v>6</v>
      </c>
      <c r="M47" s="26" t="s">
        <v>25</v>
      </c>
    </row>
    <row r="48" spans="1:13" x14ac:dyDescent="0.25">
      <c r="A48" s="27"/>
      <c r="B48" s="11" t="s">
        <v>24</v>
      </c>
      <c r="C48" s="11" t="s">
        <v>26</v>
      </c>
      <c r="D48" s="11" t="s">
        <v>24</v>
      </c>
      <c r="E48" s="11" t="s">
        <v>26</v>
      </c>
      <c r="F48" s="11" t="s">
        <v>24</v>
      </c>
      <c r="G48" s="11" t="s">
        <v>26</v>
      </c>
      <c r="H48" s="12" t="s">
        <v>28</v>
      </c>
      <c r="I48" s="11" t="s">
        <v>24</v>
      </c>
      <c r="J48" s="11" t="s">
        <v>26</v>
      </c>
      <c r="K48" s="12" t="s">
        <v>22</v>
      </c>
      <c r="L48" s="11" t="s">
        <v>24</v>
      </c>
      <c r="M48" s="28" t="s">
        <v>22</v>
      </c>
    </row>
    <row r="49" spans="1:13" x14ac:dyDescent="0.25">
      <c r="A49" s="29" t="s">
        <v>20</v>
      </c>
      <c r="B49" s="18">
        <f>SUMIFS(B$7:B$19,$A$7:$A$19,$A49)+SUMIFS(B$28:B$40,$A$28:$A$40,$A49)</f>
        <v>22425687</v>
      </c>
      <c r="C49" s="18">
        <f t="shared" ref="C49:E61" si="12">SUMIFS(C$7:C$19,$A$7:$A$19,$A49)+SUMIFS(C$28:C$40,$A$28:$A$40,$A49)</f>
        <v>330230</v>
      </c>
      <c r="D49" s="18">
        <f t="shared" si="12"/>
        <v>74238</v>
      </c>
      <c r="E49" s="18">
        <f t="shared" si="12"/>
        <v>1511</v>
      </c>
      <c r="F49" s="13">
        <f>IF(D49=0,0,B49/D49)</f>
        <v>302.07827527681241</v>
      </c>
      <c r="G49" s="13">
        <f t="shared" ref="F49:G62" si="13">IF(E49=0,0,C49/E49)</f>
        <v>218.5506287227002</v>
      </c>
      <c r="H49" s="13">
        <f t="shared" ref="H49:H60" si="14">IF(D49+E49=0,0,(B49+C49)/(D49+E49))</f>
        <v>300.41211105097096</v>
      </c>
      <c r="I49" s="18">
        <f t="shared" ref="I49:J61" si="15">SUMIFS(I$7:I$19,$A$7:$A$19,$A49)+SUMIFS(I$28:I$40,$A$28:$A$40,$A49)</f>
        <v>17788849</v>
      </c>
      <c r="J49" s="18">
        <f t="shared" si="15"/>
        <v>277034</v>
      </c>
      <c r="K49" s="14">
        <v>295.23</v>
      </c>
      <c r="L49" s="15">
        <f t="shared" ref="L49:L62" si="16">IF(I49=0,0,(B49-I49)/I49)</f>
        <v>0.26065980997421473</v>
      </c>
      <c r="M49" s="35">
        <f t="shared" ref="M49:M62" si="17">IF(K49=0,0,(H49-K49)/K49)</f>
        <v>1.7552792910513652E-2</v>
      </c>
    </row>
    <row r="50" spans="1:13" x14ac:dyDescent="0.25">
      <c r="A50" s="29" t="s">
        <v>7</v>
      </c>
      <c r="B50" s="18">
        <f t="shared" ref="B50:B61" si="18">SUMIFS(B$7:B$19,$A$7:$A$19,$A50)+SUMIFS(B$28:B$40,$A$28:$A$40,$A50)</f>
        <v>66976791.700000003</v>
      </c>
      <c r="C50" s="18">
        <f t="shared" si="12"/>
        <v>0</v>
      </c>
      <c r="D50" s="18">
        <f t="shared" si="12"/>
        <v>229125.33000000002</v>
      </c>
      <c r="E50" s="18">
        <f t="shared" si="12"/>
        <v>0</v>
      </c>
      <c r="F50" s="13">
        <f t="shared" si="13"/>
        <v>292.31509104645914</v>
      </c>
      <c r="G50" s="13">
        <f t="shared" si="13"/>
        <v>0</v>
      </c>
      <c r="H50" s="13">
        <f t="shared" si="14"/>
        <v>292.31509104645914</v>
      </c>
      <c r="I50" s="18">
        <f t="shared" si="15"/>
        <v>47335841.599999994</v>
      </c>
      <c r="J50" s="18">
        <f t="shared" si="15"/>
        <v>0</v>
      </c>
      <c r="K50" s="14">
        <v>279.25</v>
      </c>
      <c r="L50" s="15">
        <f t="shared" si="16"/>
        <v>0.41492766234032713</v>
      </c>
      <c r="M50" s="35">
        <f t="shared" si="17"/>
        <v>4.6786360058940539E-2</v>
      </c>
    </row>
    <row r="51" spans="1:13" x14ac:dyDescent="0.25">
      <c r="A51" s="29" t="s">
        <v>10</v>
      </c>
      <c r="B51" s="18">
        <f t="shared" si="18"/>
        <v>0</v>
      </c>
      <c r="C51" s="18">
        <f t="shared" si="12"/>
        <v>424816.48</v>
      </c>
      <c r="D51" s="18">
        <f t="shared" si="12"/>
        <v>0</v>
      </c>
      <c r="E51" s="18">
        <f t="shared" si="12"/>
        <v>2105.5</v>
      </c>
      <c r="F51" s="13">
        <f t="shared" ref="F51" si="19">IF(D51=0,0,B51/D51)</f>
        <v>0</v>
      </c>
      <c r="G51" s="13">
        <f t="shared" ref="G51" si="20">IF(E51=0,0,C51/E51)</f>
        <v>201.76512942293991</v>
      </c>
      <c r="H51" s="13">
        <f t="shared" ref="H51" si="21">IF(D51+E51=0,0,(B51+C51)/(D51+E51))</f>
        <v>201.76512942293991</v>
      </c>
      <c r="I51" s="18">
        <f t="shared" si="15"/>
        <v>0</v>
      </c>
      <c r="J51" s="18">
        <f t="shared" si="15"/>
        <v>0</v>
      </c>
      <c r="K51" s="14">
        <f t="shared" ref="K51:K52" si="22">IF(G51+H51=0,0,(E51+F51)/(G51+H51))</f>
        <v>5.2177004173661059</v>
      </c>
      <c r="L51" s="15">
        <f t="shared" si="16"/>
        <v>0</v>
      </c>
      <c r="M51" s="35">
        <f t="shared" si="17"/>
        <v>37.669358775640653</v>
      </c>
    </row>
    <row r="52" spans="1:13" x14ac:dyDescent="0.25">
      <c r="A52" s="29" t="s">
        <v>21</v>
      </c>
      <c r="B52" s="18">
        <f t="shared" si="18"/>
        <v>0</v>
      </c>
      <c r="C52" s="18">
        <f t="shared" si="12"/>
        <v>0</v>
      </c>
      <c r="D52" s="18">
        <f t="shared" si="12"/>
        <v>0</v>
      </c>
      <c r="E52" s="18">
        <f t="shared" si="12"/>
        <v>0</v>
      </c>
      <c r="F52" s="13">
        <f t="shared" si="13"/>
        <v>0</v>
      </c>
      <c r="G52" s="13">
        <f t="shared" si="13"/>
        <v>0</v>
      </c>
      <c r="H52" s="13">
        <f t="shared" si="14"/>
        <v>0</v>
      </c>
      <c r="I52" s="18">
        <f t="shared" si="15"/>
        <v>0</v>
      </c>
      <c r="J52" s="18">
        <f t="shared" si="15"/>
        <v>0</v>
      </c>
      <c r="K52" s="14">
        <f t="shared" si="22"/>
        <v>0</v>
      </c>
      <c r="L52" s="15">
        <f t="shared" si="16"/>
        <v>0</v>
      </c>
      <c r="M52" s="35">
        <f t="shared" si="17"/>
        <v>0</v>
      </c>
    </row>
    <row r="53" spans="1:13" x14ac:dyDescent="0.25">
      <c r="A53" s="29" t="s">
        <v>8</v>
      </c>
      <c r="B53" s="18">
        <f t="shared" si="18"/>
        <v>17704319</v>
      </c>
      <c r="C53" s="18">
        <f t="shared" si="12"/>
        <v>0</v>
      </c>
      <c r="D53" s="18">
        <f t="shared" si="12"/>
        <v>62530.61</v>
      </c>
      <c r="E53" s="18">
        <f t="shared" si="12"/>
        <v>0</v>
      </c>
      <c r="F53" s="13">
        <f t="shared" si="13"/>
        <v>283.13043803666716</v>
      </c>
      <c r="G53" s="13">
        <f t="shared" si="13"/>
        <v>0</v>
      </c>
      <c r="H53" s="13">
        <f t="shared" si="14"/>
        <v>283.13043803666716</v>
      </c>
      <c r="I53" s="18">
        <f t="shared" si="15"/>
        <v>28352949</v>
      </c>
      <c r="J53" s="18">
        <f t="shared" si="15"/>
        <v>0</v>
      </c>
      <c r="K53" s="14">
        <v>273.45999999999998</v>
      </c>
      <c r="L53" s="15">
        <f t="shared" si="16"/>
        <v>-0.3755739835034444</v>
      </c>
      <c r="M53" s="35">
        <f t="shared" si="17"/>
        <v>3.5363263499843409E-2</v>
      </c>
    </row>
    <row r="54" spans="1:13" x14ac:dyDescent="0.25">
      <c r="A54" s="29" t="s">
        <v>9</v>
      </c>
      <c r="B54" s="18">
        <f t="shared" si="18"/>
        <v>37369619</v>
      </c>
      <c r="C54" s="18">
        <f t="shared" si="12"/>
        <v>1018501</v>
      </c>
      <c r="D54" s="18">
        <f t="shared" si="12"/>
        <v>117072.08</v>
      </c>
      <c r="E54" s="18">
        <f t="shared" si="12"/>
        <v>5009.88</v>
      </c>
      <c r="F54" s="13">
        <f t="shared" si="13"/>
        <v>319.20180285512993</v>
      </c>
      <c r="G54" s="13">
        <f t="shared" si="13"/>
        <v>203.29848219917443</v>
      </c>
      <c r="H54" s="13">
        <f t="shared" si="14"/>
        <v>314.44547580985756</v>
      </c>
      <c r="I54" s="18">
        <f t="shared" si="15"/>
        <v>25160718.52</v>
      </c>
      <c r="J54" s="18">
        <f t="shared" si="15"/>
        <v>337597</v>
      </c>
      <c r="K54" s="14">
        <v>297.94</v>
      </c>
      <c r="L54" s="15">
        <f t="shared" si="16"/>
        <v>0.48523655913463953</v>
      </c>
      <c r="M54" s="35">
        <f t="shared" si="17"/>
        <v>5.5398656809617905E-2</v>
      </c>
    </row>
    <row r="55" spans="1:13" x14ac:dyDescent="0.25">
      <c r="A55" s="29" t="s">
        <v>11</v>
      </c>
      <c r="B55" s="18">
        <f t="shared" si="18"/>
        <v>45252655.939999998</v>
      </c>
      <c r="C55" s="18">
        <f t="shared" si="12"/>
        <v>0</v>
      </c>
      <c r="D55" s="18">
        <f t="shared" si="12"/>
        <v>137241.82</v>
      </c>
      <c r="E55" s="18">
        <f t="shared" si="12"/>
        <v>0</v>
      </c>
      <c r="F55" s="13">
        <f t="shared" si="13"/>
        <v>329.7293488238497</v>
      </c>
      <c r="G55" s="13">
        <f t="shared" si="13"/>
        <v>0</v>
      </c>
      <c r="H55" s="13">
        <f t="shared" si="14"/>
        <v>329.7293488238497</v>
      </c>
      <c r="I55" s="18">
        <f t="shared" si="15"/>
        <v>20300211.170000002</v>
      </c>
      <c r="J55" s="18">
        <f t="shared" si="15"/>
        <v>0</v>
      </c>
      <c r="K55" s="14">
        <v>321.61</v>
      </c>
      <c r="L55" s="15">
        <f t="shared" si="16"/>
        <v>1.2291716850155305</v>
      </c>
      <c r="M55" s="35">
        <f t="shared" si="17"/>
        <v>2.5245946406671715E-2</v>
      </c>
    </row>
    <row r="56" spans="1:13" x14ac:dyDescent="0.25">
      <c r="A56" s="29" t="s">
        <v>12</v>
      </c>
      <c r="B56" s="18">
        <f t="shared" si="18"/>
        <v>9524049.0800000001</v>
      </c>
      <c r="C56" s="18">
        <f t="shared" si="12"/>
        <v>0</v>
      </c>
      <c r="D56" s="18">
        <f t="shared" si="12"/>
        <v>31666</v>
      </c>
      <c r="E56" s="18">
        <f t="shared" si="12"/>
        <v>0</v>
      </c>
      <c r="F56" s="13">
        <f t="shared" si="13"/>
        <v>300.76577654266407</v>
      </c>
      <c r="G56" s="13">
        <f t="shared" si="13"/>
        <v>0</v>
      </c>
      <c r="H56" s="13">
        <f t="shared" si="14"/>
        <v>300.76577654266407</v>
      </c>
      <c r="I56" s="18">
        <f t="shared" si="15"/>
        <v>10192165.09</v>
      </c>
      <c r="J56" s="18">
        <f t="shared" si="15"/>
        <v>1161873</v>
      </c>
      <c r="K56" s="14">
        <v>304.27</v>
      </c>
      <c r="L56" s="15">
        <f t="shared" si="16"/>
        <v>-6.555192190278776E-2</v>
      </c>
      <c r="M56" s="35">
        <f t="shared" si="17"/>
        <v>-1.151682209003816E-2</v>
      </c>
    </row>
    <row r="57" spans="1:13" x14ac:dyDescent="0.25">
      <c r="A57" s="29" t="s">
        <v>13</v>
      </c>
      <c r="B57" s="18">
        <f t="shared" si="18"/>
        <v>39341045.600000001</v>
      </c>
      <c r="C57" s="18">
        <f t="shared" si="12"/>
        <v>2265600</v>
      </c>
      <c r="D57" s="18">
        <f t="shared" si="12"/>
        <v>124095</v>
      </c>
      <c r="E57" s="18">
        <f t="shared" si="12"/>
        <v>9770</v>
      </c>
      <c r="F57" s="13">
        <f t="shared" si="13"/>
        <v>317.02361577823444</v>
      </c>
      <c r="G57" s="13">
        <f t="shared" si="13"/>
        <v>231.89355168884339</v>
      </c>
      <c r="H57" s="13">
        <f t="shared" si="14"/>
        <v>310.81048519030367</v>
      </c>
      <c r="I57" s="18">
        <f t="shared" si="15"/>
        <v>31685868</v>
      </c>
      <c r="J57" s="18">
        <f t="shared" si="15"/>
        <v>500000</v>
      </c>
      <c r="K57" s="14">
        <v>304.95</v>
      </c>
      <c r="L57" s="15">
        <f t="shared" si="16"/>
        <v>0.24159595691050664</v>
      </c>
      <c r="M57" s="35">
        <f t="shared" si="17"/>
        <v>1.9217856010177659E-2</v>
      </c>
    </row>
    <row r="58" spans="1:13" x14ac:dyDescent="0.25">
      <c r="A58" s="29" t="s">
        <v>14</v>
      </c>
      <c r="B58" s="18">
        <f t="shared" si="18"/>
        <v>259195951.03</v>
      </c>
      <c r="C58" s="18">
        <f t="shared" si="12"/>
        <v>28079181.440000001</v>
      </c>
      <c r="D58" s="18">
        <f t="shared" si="12"/>
        <v>817740.08000000007</v>
      </c>
      <c r="E58" s="18">
        <f t="shared" si="12"/>
        <v>148519.10000000003</v>
      </c>
      <c r="F58" s="13">
        <f t="shared" si="13"/>
        <v>316.96618200492259</v>
      </c>
      <c r="G58" s="13">
        <f t="shared" si="13"/>
        <v>189.06107995537272</v>
      </c>
      <c r="H58" s="13">
        <f t="shared" si="14"/>
        <v>297.3064974865232</v>
      </c>
      <c r="I58" s="18">
        <f t="shared" si="15"/>
        <v>310524301.66999996</v>
      </c>
      <c r="J58" s="18">
        <f t="shared" si="15"/>
        <v>22147844.43</v>
      </c>
      <c r="K58" s="14">
        <v>296.26</v>
      </c>
      <c r="L58" s="15">
        <f t="shared" si="16"/>
        <v>-0.1652957606343724</v>
      </c>
      <c r="M58" s="35">
        <f t="shared" si="17"/>
        <v>3.5323617313279148E-3</v>
      </c>
    </row>
    <row r="59" spans="1:13" x14ac:dyDescent="0.25">
      <c r="A59" s="29" t="s">
        <v>15</v>
      </c>
      <c r="B59" s="18">
        <f t="shared" si="18"/>
        <v>1182849.06</v>
      </c>
      <c r="C59" s="18">
        <f t="shared" si="12"/>
        <v>0</v>
      </c>
      <c r="D59" s="18">
        <f t="shared" si="12"/>
        <v>2731</v>
      </c>
      <c r="E59" s="18">
        <f t="shared" si="12"/>
        <v>0</v>
      </c>
      <c r="F59" s="13">
        <f>IF(D59=0,0,B59/D59)</f>
        <v>433.11939216404249</v>
      </c>
      <c r="G59" s="13">
        <f>IF(E59=0,0,C59/E59)</f>
        <v>0</v>
      </c>
      <c r="H59" s="13">
        <f t="shared" si="14"/>
        <v>433.11939216404249</v>
      </c>
      <c r="I59" s="18">
        <f t="shared" si="15"/>
        <v>4245005.7799999993</v>
      </c>
      <c r="J59" s="18">
        <f t="shared" si="15"/>
        <v>1341390.27</v>
      </c>
      <c r="K59" s="14">
        <v>228.25</v>
      </c>
      <c r="L59" s="15">
        <f t="shared" si="16"/>
        <v>-0.72135513558711806</v>
      </c>
      <c r="M59" s="35">
        <f t="shared" si="17"/>
        <v>0.89756579261354874</v>
      </c>
    </row>
    <row r="60" spans="1:13" x14ac:dyDescent="0.25">
      <c r="A60" s="29" t="s">
        <v>16</v>
      </c>
      <c r="B60" s="18">
        <f t="shared" si="18"/>
        <v>26743560</v>
      </c>
      <c r="C60" s="18">
        <f t="shared" si="12"/>
        <v>2375464</v>
      </c>
      <c r="D60" s="18">
        <f t="shared" si="12"/>
        <v>86573.5</v>
      </c>
      <c r="E60" s="18">
        <f t="shared" si="12"/>
        <v>10790.5</v>
      </c>
      <c r="F60" s="13">
        <f t="shared" si="13"/>
        <v>308.91161845137367</v>
      </c>
      <c r="G60" s="13">
        <f t="shared" si="13"/>
        <v>220.14401556925074</v>
      </c>
      <c r="H60" s="13">
        <f t="shared" si="14"/>
        <v>299.07382605480467</v>
      </c>
      <c r="I60" s="18">
        <f t="shared" si="15"/>
        <v>25133245</v>
      </c>
      <c r="J60" s="18">
        <f t="shared" si="15"/>
        <v>7080946</v>
      </c>
      <c r="K60" s="14">
        <v>276.70999999999998</v>
      </c>
      <c r="L60" s="15">
        <f t="shared" si="16"/>
        <v>6.4071113777787153E-2</v>
      </c>
      <c r="M60" s="35">
        <f t="shared" si="17"/>
        <v>8.0820447597863082E-2</v>
      </c>
    </row>
    <row r="61" spans="1:13" x14ac:dyDescent="0.25">
      <c r="A61" s="29" t="s">
        <v>17</v>
      </c>
      <c r="B61" s="18">
        <f t="shared" si="18"/>
        <v>238258251.39000002</v>
      </c>
      <c r="C61" s="18">
        <f t="shared" si="12"/>
        <v>13296546.880000003</v>
      </c>
      <c r="D61" s="18">
        <f t="shared" si="12"/>
        <v>693983.5</v>
      </c>
      <c r="E61" s="18">
        <f t="shared" si="12"/>
        <v>61139.229999999996</v>
      </c>
      <c r="F61" s="13">
        <f t="shared" si="13"/>
        <v>343.31976392810492</v>
      </c>
      <c r="G61" s="13">
        <f t="shared" si="13"/>
        <v>217.47978965387696</v>
      </c>
      <c r="H61" s="13">
        <f>IF(D61+E61=0,0,(B61+C61)/(D61+E61))</f>
        <v>333.13101072987172</v>
      </c>
      <c r="I61" s="18">
        <f t="shared" si="15"/>
        <v>234056181.17000002</v>
      </c>
      <c r="J61" s="18">
        <f t="shared" si="15"/>
        <v>9030984.790000001</v>
      </c>
      <c r="K61" s="14">
        <v>324.86</v>
      </c>
      <c r="L61" s="15">
        <f t="shared" si="16"/>
        <v>1.795325463738958E-2</v>
      </c>
      <c r="M61" s="35">
        <f t="shared" si="17"/>
        <v>2.5460231268459352E-2</v>
      </c>
    </row>
    <row r="62" spans="1:13" s="1" customFormat="1" ht="16.5" thickBot="1" x14ac:dyDescent="0.3">
      <c r="A62" s="30" t="s">
        <v>18</v>
      </c>
      <c r="B62" s="36">
        <f>SUM(B49:B61)</f>
        <v>763974778.80000007</v>
      </c>
      <c r="C62" s="36">
        <f>SUM(C49:C61)</f>
        <v>47790339.800000004</v>
      </c>
      <c r="D62" s="36">
        <f>SUM(D49:D61)</f>
        <v>2376996.92</v>
      </c>
      <c r="E62" s="36">
        <f>SUM(E49:E61)</f>
        <v>238845.21000000002</v>
      </c>
      <c r="F62" s="37">
        <f>IF(D62=0,0,B62/D62)</f>
        <v>321.40335242840791</v>
      </c>
      <c r="G62" s="37">
        <f t="shared" si="13"/>
        <v>200.08916988538309</v>
      </c>
      <c r="H62" s="37">
        <f>IF(D62+E62=0,0,(B62+C62)/(D62+E62))</f>
        <v>310.32649458857065</v>
      </c>
      <c r="I62" s="38">
        <f>SUM(I49:I61)</f>
        <v>754775336</v>
      </c>
      <c r="J62" s="38">
        <f>SUM(J49:J61)</f>
        <v>41877669.490000002</v>
      </c>
      <c r="K62" s="39">
        <v>301.99</v>
      </c>
      <c r="L62" s="33">
        <f t="shared" si="16"/>
        <v>1.2188319306713637E-2</v>
      </c>
      <c r="M62" s="34">
        <f t="shared" si="17"/>
        <v>2.7605200796617917E-2</v>
      </c>
    </row>
    <row r="64" spans="1:13" x14ac:dyDescent="0.25">
      <c r="B64" s="16"/>
      <c r="I64" s="16"/>
    </row>
    <row r="65" spans="2:2" x14ac:dyDescent="0.25">
      <c r="B65" s="16"/>
    </row>
  </sheetData>
  <sheetProtection sheet="1" objects="1" scenarios="1"/>
  <mergeCells count="3">
    <mergeCell ref="A2:M2"/>
    <mergeCell ref="A23:M23"/>
    <mergeCell ref="A44:M4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7" orientation="landscape" r:id="rId1"/>
  <headerFooter alignWithMargins="0">
    <oddFooter>&amp;L&amp;9FORH.AVD./&amp;D/&amp;T/&amp;F</oddFooter>
  </headerFooter>
  <rowBreaks count="2" manualBreakCount="2">
    <brk id="21" max="16383" man="1"/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64"/>
  <sheetViews>
    <sheetView showZeros="0" topLeftCell="A22" zoomScale="84" zoomScaleNormal="84" workbookViewId="0">
      <selection activeCell="B38" sqref="B38:D38"/>
    </sheetView>
  </sheetViews>
  <sheetFormatPr baseColWidth="10" defaultColWidth="9" defaultRowHeight="15.75" x14ac:dyDescent="0.25"/>
  <cols>
    <col min="1" max="1" width="20.625" style="41" customWidth="1"/>
    <col min="2" max="2" width="15.37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7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.25" x14ac:dyDescent="0.3">
      <c r="A2" s="149" t="str">
        <f>"MÅLESTATISTIKK FOR BETONGFAGENE - 1. HALVÅR "&amp;FORS!$A$14</f>
        <v>MÅLESTATISTIKK FOR BETONGFAGENE - 1. HALVÅR 2020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16.5" thickBot="1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43"/>
      <c r="B4" s="44" t="s">
        <v>4</v>
      </c>
      <c r="C4" s="45"/>
      <c r="D4" s="44" t="s">
        <v>5</v>
      </c>
      <c r="E4" s="45"/>
      <c r="F4" s="44" t="str">
        <f>"Fortjeneste 1. halvår  "&amp;FORS!$A$14-0</f>
        <v>Fortjeneste 1. halvår  2020</v>
      </c>
      <c r="G4" s="46"/>
      <c r="H4" s="45"/>
      <c r="I4" s="44" t="str">
        <f>" 1. halvår  "&amp;FORS!$A$14-1</f>
        <v xml:space="preserve"> 1. halvår  2019</v>
      </c>
      <c r="J4" s="46"/>
      <c r="K4" s="45"/>
      <c r="L4" s="44" t="s">
        <v>23</v>
      </c>
      <c r="M4" s="47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27</v>
      </c>
      <c r="I5" s="49" t="s">
        <v>6</v>
      </c>
      <c r="J5" s="49" t="s">
        <v>6</v>
      </c>
      <c r="K5" s="50" t="s">
        <v>25</v>
      </c>
      <c r="L5" s="49" t="s">
        <v>6</v>
      </c>
      <c r="M5" s="51" t="s">
        <v>25</v>
      </c>
    </row>
    <row r="6" spans="1:13" x14ac:dyDescent="0.25">
      <c r="A6" s="52"/>
      <c r="B6" s="53" t="s">
        <v>24</v>
      </c>
      <c r="C6" s="53" t="s">
        <v>26</v>
      </c>
      <c r="D6" s="53" t="s">
        <v>24</v>
      </c>
      <c r="E6" s="53" t="s">
        <v>26</v>
      </c>
      <c r="F6" s="53" t="s">
        <v>24</v>
      </c>
      <c r="G6" s="53" t="s">
        <v>26</v>
      </c>
      <c r="H6" s="54" t="s">
        <v>28</v>
      </c>
      <c r="I6" s="53" t="s">
        <v>24</v>
      </c>
      <c r="J6" s="53" t="s">
        <v>26</v>
      </c>
      <c r="K6" s="54" t="s">
        <v>22</v>
      </c>
      <c r="L6" s="53" t="s">
        <v>24</v>
      </c>
      <c r="M6" s="55" t="s">
        <v>22</v>
      </c>
    </row>
    <row r="7" spans="1:13" x14ac:dyDescent="0.25">
      <c r="A7" s="56" t="s">
        <v>20</v>
      </c>
      <c r="B7" s="86">
        <v>5285873</v>
      </c>
      <c r="C7" s="87">
        <v>330230</v>
      </c>
      <c r="D7" s="86">
        <v>17502</v>
      </c>
      <c r="E7" s="88">
        <v>1511</v>
      </c>
      <c r="F7" s="58">
        <f>IF(D7=0,0,B7/D7)</f>
        <v>302.01536967203748</v>
      </c>
      <c r="G7" s="58">
        <f>IF(E7=0,0,C7/E7)</f>
        <v>218.5506287227002</v>
      </c>
      <c r="H7" s="58">
        <f>IF(D7+E7=0,0,(B7+C7)/(D7+E7))</f>
        <v>295.38226476621259</v>
      </c>
      <c r="I7" s="17">
        <v>3336295</v>
      </c>
      <c r="J7" s="17"/>
      <c r="K7" s="17">
        <v>300.38</v>
      </c>
      <c r="L7" s="59">
        <f>IF(I7=0,0,(B7-I7)/I7)</f>
        <v>0.58435420129215188</v>
      </c>
      <c r="M7" s="60">
        <f>IF(K7=0,0,(H7-K7)/K7)</f>
        <v>-1.6638042592008156E-2</v>
      </c>
    </row>
    <row r="8" spans="1:13" x14ac:dyDescent="0.25">
      <c r="A8" s="56" t="s">
        <v>7</v>
      </c>
      <c r="B8" s="84">
        <v>25422200.280000001</v>
      </c>
      <c r="C8" s="84"/>
      <c r="D8" s="84">
        <v>83380.479999999996</v>
      </c>
      <c r="E8" s="17"/>
      <c r="F8" s="58">
        <f>IF(D8=0,0,B8/D8)</f>
        <v>304.89390658341142</v>
      </c>
      <c r="G8" s="58">
        <f>IF(E8=0,0,C8/E8)</f>
        <v>0</v>
      </c>
      <c r="H8" s="58">
        <f>IF(D8+E8=0,0,(B8+C8)/(D8+E8))</f>
        <v>304.89390658341142</v>
      </c>
      <c r="I8" s="17">
        <v>21090345.699999999</v>
      </c>
      <c r="J8" s="17"/>
      <c r="K8" s="17">
        <v>274.43</v>
      </c>
      <c r="L8" s="59">
        <f>IF(I8=0,0,(B8-I8)/I8)</f>
        <v>0.20539514342811374</v>
      </c>
      <c r="M8" s="60">
        <f>IF(K8=0,0,(H8-K8)/K8)</f>
        <v>0.11100793128816606</v>
      </c>
    </row>
    <row r="9" spans="1:13" x14ac:dyDescent="0.25">
      <c r="A9" s="56" t="s">
        <v>21</v>
      </c>
      <c r="B9" s="84"/>
      <c r="C9" s="84"/>
      <c r="D9" s="84"/>
      <c r="E9" s="17"/>
      <c r="F9" s="58">
        <f t="shared" ref="F9:F18" si="0">IF(D9=0,0,B9/D9)</f>
        <v>0</v>
      </c>
      <c r="G9" s="58">
        <f t="shared" ref="G9:G18" si="1">IF(E9=0,0,C9/E9)</f>
        <v>0</v>
      </c>
      <c r="H9" s="58">
        <f t="shared" ref="H9:H18" si="2">IF(D9+E9=0,0,(B9+C9)/(D9+E9))</f>
        <v>0</v>
      </c>
      <c r="I9" s="17"/>
      <c r="J9" s="17"/>
      <c r="K9" s="17"/>
      <c r="L9" s="59">
        <f t="shared" ref="L9:L18" si="3">IF(I9=0,0,(B9-I9)/I9)</f>
        <v>0</v>
      </c>
      <c r="M9" s="60">
        <f t="shared" ref="M9:M18" si="4">IF(K9=0,0,(H9-K9)/K9)</f>
        <v>0</v>
      </c>
    </row>
    <row r="10" spans="1:13" x14ac:dyDescent="0.25">
      <c r="A10" s="56" t="s">
        <v>8</v>
      </c>
      <c r="B10" s="85">
        <v>12167164</v>
      </c>
      <c r="C10" s="84"/>
      <c r="D10" s="85">
        <v>42803</v>
      </c>
      <c r="E10" s="17"/>
      <c r="F10" s="58">
        <f t="shared" si="0"/>
        <v>284.25960797140385</v>
      </c>
      <c r="G10" s="58">
        <f t="shared" si="1"/>
        <v>0</v>
      </c>
      <c r="H10" s="58">
        <f t="shared" si="2"/>
        <v>284.25960797140385</v>
      </c>
      <c r="I10" s="17">
        <v>12693010</v>
      </c>
      <c r="J10" s="17"/>
      <c r="K10" s="17">
        <v>274.88</v>
      </c>
      <c r="L10" s="59">
        <f t="shared" si="3"/>
        <v>-4.1427998559837267E-2</v>
      </c>
      <c r="M10" s="60">
        <f t="shared" si="4"/>
        <v>3.4122555192825442E-2</v>
      </c>
    </row>
    <row r="11" spans="1:13" x14ac:dyDescent="0.25">
      <c r="A11" s="56" t="s">
        <v>9</v>
      </c>
      <c r="B11" s="86">
        <v>5400384</v>
      </c>
      <c r="C11" s="87"/>
      <c r="D11" s="86">
        <v>13867.92</v>
      </c>
      <c r="E11" s="17"/>
      <c r="F11" s="58">
        <f t="shared" si="0"/>
        <v>389.41557205406434</v>
      </c>
      <c r="G11" s="58">
        <f t="shared" si="1"/>
        <v>0</v>
      </c>
      <c r="H11" s="58">
        <f t="shared" si="2"/>
        <v>389.41557205406434</v>
      </c>
      <c r="I11" s="17">
        <v>5355170</v>
      </c>
      <c r="J11" s="17"/>
      <c r="K11" s="17">
        <v>320.89</v>
      </c>
      <c r="L11" s="59">
        <f t="shared" si="3"/>
        <v>8.4430559627425468E-3</v>
      </c>
      <c r="M11" s="60">
        <f t="shared" si="4"/>
        <v>0.21354848095629142</v>
      </c>
    </row>
    <row r="12" spans="1:13" x14ac:dyDescent="0.25">
      <c r="A12" s="56" t="s">
        <v>11</v>
      </c>
      <c r="B12" s="85">
        <v>13507839.1</v>
      </c>
      <c r="C12" s="84"/>
      <c r="D12" s="85">
        <v>40521.46</v>
      </c>
      <c r="E12" s="17"/>
      <c r="F12" s="58">
        <f t="shared" si="0"/>
        <v>333.350256876233</v>
      </c>
      <c r="G12" s="58">
        <f t="shared" si="1"/>
        <v>0</v>
      </c>
      <c r="H12" s="58">
        <f t="shared" si="2"/>
        <v>333.350256876233</v>
      </c>
      <c r="I12" s="17">
        <v>12109542.189999999</v>
      </c>
      <c r="J12" s="17"/>
      <c r="K12" s="17">
        <v>319.32</v>
      </c>
      <c r="L12" s="59">
        <f t="shared" si="3"/>
        <v>0.11547066669082724</v>
      </c>
      <c r="M12" s="60">
        <f t="shared" si="4"/>
        <v>4.3937920819970597E-2</v>
      </c>
    </row>
    <row r="13" spans="1:13" x14ac:dyDescent="0.25">
      <c r="A13" s="56" t="s">
        <v>12</v>
      </c>
      <c r="B13" s="84"/>
      <c r="C13" s="84"/>
      <c r="D13" s="84"/>
      <c r="E13" s="17"/>
      <c r="F13" s="58">
        <f t="shared" si="0"/>
        <v>0</v>
      </c>
      <c r="G13" s="58">
        <f t="shared" si="1"/>
        <v>0</v>
      </c>
      <c r="H13" s="58">
        <f t="shared" si="2"/>
        <v>0</v>
      </c>
      <c r="I13" s="17"/>
      <c r="J13" s="17"/>
      <c r="K13" s="17"/>
      <c r="L13" s="59">
        <f t="shared" si="3"/>
        <v>0</v>
      </c>
      <c r="M13" s="60">
        <f t="shared" si="4"/>
        <v>0</v>
      </c>
    </row>
    <row r="14" spans="1:13" x14ac:dyDescent="0.25">
      <c r="A14" s="56" t="s">
        <v>13</v>
      </c>
      <c r="B14" s="85">
        <v>9041294</v>
      </c>
      <c r="C14" s="84"/>
      <c r="D14" s="85">
        <v>32245</v>
      </c>
      <c r="E14" s="17"/>
      <c r="F14" s="58">
        <f t="shared" si="0"/>
        <v>280.39367343774228</v>
      </c>
      <c r="G14" s="58">
        <f t="shared" si="1"/>
        <v>0</v>
      </c>
      <c r="H14" s="58">
        <f t="shared" si="2"/>
        <v>280.39367343774228</v>
      </c>
      <c r="I14" s="17">
        <v>4818868</v>
      </c>
      <c r="J14" s="17"/>
      <c r="K14" s="17">
        <v>322.95999999999998</v>
      </c>
      <c r="L14" s="59">
        <f t="shared" si="3"/>
        <v>0.87622777797607243</v>
      </c>
      <c r="M14" s="60">
        <f t="shared" si="4"/>
        <v>-0.1318006148199706</v>
      </c>
    </row>
    <row r="15" spans="1:13" x14ac:dyDescent="0.25">
      <c r="A15" s="56" t="s">
        <v>14</v>
      </c>
      <c r="B15" s="84">
        <v>35742579</v>
      </c>
      <c r="C15" s="84"/>
      <c r="D15" s="84">
        <v>106185.89</v>
      </c>
      <c r="E15" s="17"/>
      <c r="F15" s="58">
        <f t="shared" si="0"/>
        <v>336.60384633024216</v>
      </c>
      <c r="G15" s="58">
        <f t="shared" si="1"/>
        <v>0</v>
      </c>
      <c r="H15" s="58">
        <f t="shared" si="2"/>
        <v>336.60384633024216</v>
      </c>
      <c r="I15" s="19">
        <v>41401768.43</v>
      </c>
      <c r="J15" s="17"/>
      <c r="K15" s="17">
        <v>340.62</v>
      </c>
      <c r="L15" s="59">
        <f t="shared" si="3"/>
        <v>-0.13668955806968169</v>
      </c>
      <c r="M15" s="60">
        <f>IF(K15=0,0,(H15-K15)/K15)</f>
        <v>-1.1790715958422409E-2</v>
      </c>
    </row>
    <row r="16" spans="1:13" x14ac:dyDescent="0.25">
      <c r="A16" s="56" t="s">
        <v>15</v>
      </c>
      <c r="B16" s="85"/>
      <c r="C16" s="84"/>
      <c r="D16" s="85"/>
      <c r="E16" s="17"/>
      <c r="F16" s="58">
        <f t="shared" si="0"/>
        <v>0</v>
      </c>
      <c r="G16" s="58">
        <f t="shared" si="1"/>
        <v>0</v>
      </c>
      <c r="H16" s="58">
        <f t="shared" si="2"/>
        <v>0</v>
      </c>
      <c r="I16" s="17"/>
      <c r="J16" s="17"/>
      <c r="K16" s="17"/>
      <c r="L16" s="59">
        <f t="shared" si="3"/>
        <v>0</v>
      </c>
      <c r="M16" s="60">
        <f t="shared" si="4"/>
        <v>0</v>
      </c>
    </row>
    <row r="17" spans="1:13" x14ac:dyDescent="0.25">
      <c r="A17" s="56" t="s">
        <v>16</v>
      </c>
      <c r="B17" s="86">
        <v>4907563</v>
      </c>
      <c r="C17" s="87"/>
      <c r="D17" s="86">
        <v>16324</v>
      </c>
      <c r="E17" s="17"/>
      <c r="F17" s="58">
        <f t="shared" si="0"/>
        <v>300.63483214898309</v>
      </c>
      <c r="G17" s="58">
        <f t="shared" si="1"/>
        <v>0</v>
      </c>
      <c r="H17" s="58">
        <f t="shared" si="2"/>
        <v>300.63483214898309</v>
      </c>
      <c r="I17" s="17">
        <v>5653147</v>
      </c>
      <c r="J17" s="17">
        <v>4707718</v>
      </c>
      <c r="K17" s="17">
        <v>258.39999999999998</v>
      </c>
      <c r="L17" s="59">
        <f t="shared" si="3"/>
        <v>-0.13188830929038287</v>
      </c>
      <c r="M17" s="60">
        <f t="shared" si="4"/>
        <v>0.16344749283662199</v>
      </c>
    </row>
    <row r="18" spans="1:13" x14ac:dyDescent="0.25">
      <c r="A18" s="56" t="s">
        <v>17</v>
      </c>
      <c r="B18" s="84">
        <v>26191837</v>
      </c>
      <c r="C18" s="84">
        <v>602075</v>
      </c>
      <c r="D18" s="84">
        <v>71697</v>
      </c>
      <c r="E18" s="17">
        <v>2815</v>
      </c>
      <c r="F18" s="58">
        <f t="shared" si="0"/>
        <v>365.31287222617402</v>
      </c>
      <c r="G18" s="58">
        <f t="shared" si="1"/>
        <v>213.88099467140319</v>
      </c>
      <c r="H18" s="58">
        <f t="shared" si="2"/>
        <v>359.59190465965213</v>
      </c>
      <c r="I18" s="19">
        <v>24142657</v>
      </c>
      <c r="J18" s="17"/>
      <c r="K18" s="17">
        <v>308.95999999999998</v>
      </c>
      <c r="L18" s="59">
        <f t="shared" si="3"/>
        <v>8.487798173995513E-2</v>
      </c>
      <c r="M18" s="60">
        <f t="shared" si="4"/>
        <v>0.16387851067986844</v>
      </c>
    </row>
    <row r="19" spans="1:13" s="64" customFormat="1" ht="16.5" thickBot="1" x14ac:dyDescent="0.3">
      <c r="A19" s="61" t="s">
        <v>18</v>
      </c>
      <c r="B19" s="89">
        <f>SUM(B7:B18)</f>
        <v>137666733.38</v>
      </c>
      <c r="C19" s="89">
        <f>SUM(C7:C18)</f>
        <v>932305</v>
      </c>
      <c r="D19" s="89">
        <f>SUM(D7:D18)</f>
        <v>424526.75</v>
      </c>
      <c r="E19" s="31">
        <f>SUM(E7:E18)</f>
        <v>4326</v>
      </c>
      <c r="F19" s="31">
        <f>IF(D19=0,0,B19/D19)</f>
        <v>324.28282406232353</v>
      </c>
      <c r="G19" s="31">
        <f>IF(E19=0,0,C19/E19)</f>
        <v>215.51202034211744</v>
      </c>
      <c r="H19" s="31">
        <f>IF(D19+E19=0,0,(B19+C19)/(D19+E19))</f>
        <v>323.18561179798894</v>
      </c>
      <c r="I19" s="31">
        <f>SUM(I7:I18)</f>
        <v>130600803.31999999</v>
      </c>
      <c r="J19" s="31">
        <f>SUM(J7:J18)</f>
        <v>4707718</v>
      </c>
      <c r="K19" s="32">
        <v>313.54000000000002</v>
      </c>
      <c r="L19" s="62">
        <f>IF(I19=0,0,(B19-I19)/I19)</f>
        <v>5.4103266445359892E-2</v>
      </c>
      <c r="M19" s="63">
        <f>IF(K19=0,0,(H19-K19)/K19)</f>
        <v>3.0763576570737129E-2</v>
      </c>
    </row>
    <row r="22" spans="1:13" ht="20.25" x14ac:dyDescent="0.3">
      <c r="A22" s="149" t="str">
        <f>"MÅLESTATISTIKK FOR BETONGFAGENE - 2. HALVÅR "&amp;FORS!$A$14</f>
        <v>MÅLESTATISTIKK FOR BETONGFAGENE - 2. HALVÅR 2020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16.5" thickBot="1" x14ac:dyDescent="0.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5">
      <c r="A24" s="43"/>
      <c r="B24" s="44" t="s">
        <v>4</v>
      </c>
      <c r="C24" s="45"/>
      <c r="D24" s="44" t="s">
        <v>5</v>
      </c>
      <c r="E24" s="45"/>
      <c r="F24" s="44" t="str">
        <f>"Fortjeneste 2. halvår  "&amp;FORS!$A$14-0</f>
        <v>Fortjeneste 2. halvår  2020</v>
      </c>
      <c r="G24" s="46"/>
      <c r="H24" s="45"/>
      <c r="I24" s="44" t="str">
        <f>" 2. halvår  "&amp;FORS!$A$14-1</f>
        <v xml:space="preserve"> 2. halvår  2019</v>
      </c>
      <c r="J24" s="46"/>
      <c r="K24" s="45"/>
      <c r="L24" s="44" t="s">
        <v>23</v>
      </c>
      <c r="M24" s="47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27</v>
      </c>
      <c r="I25" s="49" t="s">
        <v>6</v>
      </c>
      <c r="J25" s="49" t="s">
        <v>6</v>
      </c>
      <c r="K25" s="50" t="s">
        <v>25</v>
      </c>
      <c r="L25" s="49" t="s">
        <v>6</v>
      </c>
      <c r="M25" s="51" t="s">
        <v>25</v>
      </c>
    </row>
    <row r="26" spans="1:13" x14ac:dyDescent="0.25">
      <c r="A26" s="52"/>
      <c r="B26" s="53" t="s">
        <v>24</v>
      </c>
      <c r="C26" s="53" t="s">
        <v>26</v>
      </c>
      <c r="D26" s="53" t="s">
        <v>24</v>
      </c>
      <c r="E26" s="53" t="s">
        <v>26</v>
      </c>
      <c r="F26" s="53" t="s">
        <v>24</v>
      </c>
      <c r="G26" s="53" t="s">
        <v>26</v>
      </c>
      <c r="H26" s="54" t="s">
        <v>28</v>
      </c>
      <c r="I26" s="53" t="s">
        <v>24</v>
      </c>
      <c r="J26" s="53" t="s">
        <v>26</v>
      </c>
      <c r="K26" s="54" t="s">
        <v>22</v>
      </c>
      <c r="L26" s="53" t="s">
        <v>24</v>
      </c>
      <c r="M26" s="55" t="s">
        <v>22</v>
      </c>
    </row>
    <row r="27" spans="1:13" x14ac:dyDescent="0.25">
      <c r="A27" s="56" t="s">
        <v>20</v>
      </c>
      <c r="B27" s="80">
        <v>7913531</v>
      </c>
      <c r="C27" s="103"/>
      <c r="D27" s="80">
        <v>25367</v>
      </c>
      <c r="E27" s="17"/>
      <c r="F27" s="58">
        <f t="shared" ref="F27:F38" si="5">IF(D27=0,0,B27/D27)</f>
        <v>311.96164307959157</v>
      </c>
      <c r="G27" s="58">
        <f t="shared" ref="G27:G38" si="6">IF(E27=0,0,C27/E27)</f>
        <v>0</v>
      </c>
      <c r="H27" s="58">
        <f>IF(D27+E27=0,0,(B27+C27)/(D27+E27))</f>
        <v>311.96164307959157</v>
      </c>
      <c r="I27" s="17">
        <v>2192463</v>
      </c>
      <c r="J27" s="17">
        <v>277034</v>
      </c>
      <c r="K27" s="17">
        <v>281.52</v>
      </c>
      <c r="L27" s="59">
        <f>IF(I27=0,0,(B27-I27)/I27)</f>
        <v>2.6094251077441215</v>
      </c>
      <c r="M27" s="60">
        <f>IF(K27=0,0,(H27-K27)/K27)</f>
        <v>0.10813314535234295</v>
      </c>
    </row>
    <row r="28" spans="1:13" x14ac:dyDescent="0.25">
      <c r="A28" s="56" t="s">
        <v>7</v>
      </c>
      <c r="B28" s="112">
        <v>33342487.23</v>
      </c>
      <c r="C28" s="113"/>
      <c r="D28" s="114">
        <v>113917.77</v>
      </c>
      <c r="E28" s="17"/>
      <c r="F28" s="58">
        <f t="shared" si="5"/>
        <v>292.68907941228133</v>
      </c>
      <c r="G28" s="58">
        <f t="shared" si="6"/>
        <v>0</v>
      </c>
      <c r="H28" s="58">
        <f t="shared" ref="H28:H38" si="7">IF(D28+E28=0,0,(B28+C28)/(D28+E28))</f>
        <v>292.68907941228133</v>
      </c>
      <c r="I28" s="19">
        <v>15609510.619999999</v>
      </c>
      <c r="J28" s="17"/>
      <c r="K28" s="17">
        <v>296.27</v>
      </c>
      <c r="L28" s="59">
        <f t="shared" ref="L28:L38" si="8">IF(I28=0,0,(B28-I28)/I28)</f>
        <v>1.1360366792844401</v>
      </c>
      <c r="M28" s="60">
        <f t="shared" ref="M28:M38" si="9">IF(K28=0,0,(H28-K28)/K28)</f>
        <v>-1.2086679676371727E-2</v>
      </c>
    </row>
    <row r="29" spans="1:13" x14ac:dyDescent="0.25">
      <c r="A29" s="56" t="s">
        <v>21</v>
      </c>
      <c r="B29" s="17"/>
      <c r="C29" s="17"/>
      <c r="D29" s="17"/>
      <c r="E29" s="17"/>
      <c r="F29" s="58">
        <f t="shared" si="5"/>
        <v>0</v>
      </c>
      <c r="G29" s="58">
        <f t="shared" si="6"/>
        <v>0</v>
      </c>
      <c r="H29" s="58">
        <f t="shared" si="7"/>
        <v>0</v>
      </c>
      <c r="I29" s="17"/>
      <c r="J29" s="17"/>
      <c r="K29" s="17"/>
      <c r="L29" s="59">
        <f t="shared" si="8"/>
        <v>0</v>
      </c>
      <c r="M29" s="60">
        <f t="shared" si="9"/>
        <v>0</v>
      </c>
    </row>
    <row r="30" spans="1:13" x14ac:dyDescent="0.25">
      <c r="A30" s="56" t="s">
        <v>8</v>
      </c>
      <c r="B30" s="19">
        <v>5537155</v>
      </c>
      <c r="C30" s="17"/>
      <c r="D30" s="19">
        <v>19727.61</v>
      </c>
      <c r="E30" s="17"/>
      <c r="F30" s="58">
        <f t="shared" si="5"/>
        <v>280.68047776694692</v>
      </c>
      <c r="G30" s="58">
        <f t="shared" si="6"/>
        <v>0</v>
      </c>
      <c r="H30" s="58">
        <f t="shared" si="7"/>
        <v>280.68047776694692</v>
      </c>
      <c r="I30" s="17">
        <v>15659939</v>
      </c>
      <c r="J30" s="17"/>
      <c r="K30" s="17">
        <v>272.31</v>
      </c>
      <c r="L30" s="59">
        <f t="shared" si="8"/>
        <v>-0.64641273506876373</v>
      </c>
      <c r="M30" s="60">
        <f t="shared" si="9"/>
        <v>3.0738782148826409E-2</v>
      </c>
    </row>
    <row r="31" spans="1:13" x14ac:dyDescent="0.25">
      <c r="A31" s="56" t="s">
        <v>9</v>
      </c>
      <c r="B31" s="119">
        <v>3452479</v>
      </c>
      <c r="C31" s="120">
        <v>0</v>
      </c>
      <c r="D31" s="117">
        <v>10426.43</v>
      </c>
      <c r="E31" s="118">
        <v>0</v>
      </c>
      <c r="F31" s="58">
        <f t="shared" si="5"/>
        <v>331.12762469992123</v>
      </c>
      <c r="G31" s="58">
        <f t="shared" si="6"/>
        <v>0</v>
      </c>
      <c r="H31" s="58">
        <f t="shared" si="7"/>
        <v>331.12762469992123</v>
      </c>
      <c r="I31" s="17">
        <v>341197</v>
      </c>
      <c r="J31" s="17">
        <v>321430</v>
      </c>
      <c r="K31" s="17">
        <v>262.52</v>
      </c>
      <c r="L31" s="59">
        <f t="shared" si="8"/>
        <v>9.1187261318241362</v>
      </c>
      <c r="M31" s="60">
        <f t="shared" si="9"/>
        <v>0.26134246800213795</v>
      </c>
    </row>
    <row r="32" spans="1:13" x14ac:dyDescent="0.25">
      <c r="A32" s="56" t="s">
        <v>11</v>
      </c>
      <c r="B32" s="80">
        <v>30178354.460000001</v>
      </c>
      <c r="C32" s="74"/>
      <c r="D32" s="80">
        <v>91191.56</v>
      </c>
      <c r="E32" s="17"/>
      <c r="F32" s="58">
        <f t="shared" si="5"/>
        <v>330.9336353057235</v>
      </c>
      <c r="G32" s="58">
        <f t="shared" si="6"/>
        <v>0</v>
      </c>
      <c r="H32" s="58">
        <f t="shared" si="7"/>
        <v>330.9336353057235</v>
      </c>
      <c r="I32" s="19">
        <v>8190668.9800000004</v>
      </c>
      <c r="J32" s="17"/>
      <c r="K32" s="17">
        <v>325.06</v>
      </c>
      <c r="L32" s="59">
        <f t="shared" si="8"/>
        <v>2.6844798066787456</v>
      </c>
      <c r="M32" s="60">
        <f t="shared" si="9"/>
        <v>1.8069388130571268E-2</v>
      </c>
    </row>
    <row r="33" spans="1:13" x14ac:dyDescent="0.25">
      <c r="A33" s="56" t="s">
        <v>12</v>
      </c>
      <c r="B33" s="17"/>
      <c r="C33" s="17"/>
      <c r="D33" s="17"/>
      <c r="E33" s="17"/>
      <c r="F33" s="58">
        <f t="shared" si="5"/>
        <v>0</v>
      </c>
      <c r="G33" s="58">
        <f t="shared" si="6"/>
        <v>0</v>
      </c>
      <c r="H33" s="58">
        <f t="shared" si="7"/>
        <v>0</v>
      </c>
      <c r="I33" s="17"/>
      <c r="J33" s="17"/>
      <c r="K33" s="17"/>
      <c r="L33" s="59">
        <f t="shared" si="8"/>
        <v>0</v>
      </c>
      <c r="M33" s="60">
        <f t="shared" si="9"/>
        <v>0</v>
      </c>
    </row>
    <row r="34" spans="1:13" x14ac:dyDescent="0.25">
      <c r="A34" s="56" t="s">
        <v>13</v>
      </c>
      <c r="B34" s="17">
        <v>2401103</v>
      </c>
      <c r="C34" s="17"/>
      <c r="D34">
        <v>6350</v>
      </c>
      <c r="E34" s="17"/>
      <c r="F34" s="58">
        <f t="shared" si="5"/>
        <v>378.12645669291339</v>
      </c>
      <c r="G34" s="58">
        <f t="shared" si="6"/>
        <v>0</v>
      </c>
      <c r="H34" s="58">
        <f t="shared" si="7"/>
        <v>378.12645669291339</v>
      </c>
      <c r="I34" s="17">
        <v>4294393</v>
      </c>
      <c r="J34" s="17"/>
      <c r="K34" s="17">
        <v>353.71</v>
      </c>
      <c r="L34" s="59">
        <f t="shared" si="8"/>
        <v>-0.44087488033815259</v>
      </c>
      <c r="M34" s="60">
        <f t="shared" si="9"/>
        <v>6.9029591170488291E-2</v>
      </c>
    </row>
    <row r="35" spans="1:13" x14ac:dyDescent="0.25">
      <c r="A35" s="56" t="s">
        <v>14</v>
      </c>
      <c r="B35" s="83">
        <v>36178457.68</v>
      </c>
      <c r="C35" s="82"/>
      <c r="D35" s="83">
        <v>101639.84</v>
      </c>
      <c r="E35" s="17"/>
      <c r="F35" s="58">
        <f t="shared" si="5"/>
        <v>355.94760558458182</v>
      </c>
      <c r="G35" s="58">
        <f t="shared" si="6"/>
        <v>0</v>
      </c>
      <c r="H35" s="58">
        <f t="shared" si="7"/>
        <v>355.94760558458182</v>
      </c>
      <c r="I35" s="17">
        <v>33527468.25</v>
      </c>
      <c r="J35" s="17">
        <v>54669.59</v>
      </c>
      <c r="K35" s="17">
        <v>331.15</v>
      </c>
      <c r="L35" s="59">
        <f t="shared" si="8"/>
        <v>7.9069180238504871E-2</v>
      </c>
      <c r="M35" s="60">
        <f t="shared" si="9"/>
        <v>7.4883302384363123E-2</v>
      </c>
    </row>
    <row r="36" spans="1:13" x14ac:dyDescent="0.25">
      <c r="A36" s="56" t="s">
        <v>15</v>
      </c>
      <c r="B36" s="19"/>
      <c r="C36" s="17"/>
      <c r="D36" s="19"/>
      <c r="E36" s="17"/>
      <c r="F36" s="58">
        <f t="shared" si="5"/>
        <v>0</v>
      </c>
      <c r="G36" s="58">
        <f t="shared" si="6"/>
        <v>0</v>
      </c>
      <c r="H36" s="58">
        <f t="shared" si="7"/>
        <v>0</v>
      </c>
      <c r="I36" s="17"/>
      <c r="J36" s="17"/>
      <c r="K36" s="17"/>
      <c r="L36" s="59">
        <f t="shared" si="8"/>
        <v>0</v>
      </c>
      <c r="M36" s="60">
        <f t="shared" si="9"/>
        <v>0</v>
      </c>
    </row>
    <row r="37" spans="1:13" x14ac:dyDescent="0.25">
      <c r="A37" s="56" t="s">
        <v>16</v>
      </c>
      <c r="B37" s="19">
        <v>4557897</v>
      </c>
      <c r="C37" s="17">
        <v>58589</v>
      </c>
      <c r="D37" s="19">
        <v>14921.5</v>
      </c>
      <c r="E37" s="17">
        <v>274</v>
      </c>
      <c r="F37" s="58">
        <f t="shared" si="5"/>
        <v>305.45836544583318</v>
      </c>
      <c r="G37" s="58">
        <f t="shared" si="6"/>
        <v>213.82846715328466</v>
      </c>
      <c r="H37" s="58">
        <f t="shared" si="7"/>
        <v>303.80612681385935</v>
      </c>
      <c r="I37" s="17">
        <v>4660926</v>
      </c>
      <c r="J37" s="17"/>
      <c r="K37" s="17">
        <v>290.82</v>
      </c>
      <c r="L37" s="59">
        <f t="shared" si="8"/>
        <v>-2.2104834961979659E-2</v>
      </c>
      <c r="M37" s="60">
        <f t="shared" si="9"/>
        <v>4.4653486052745196E-2</v>
      </c>
    </row>
    <row r="38" spans="1:13" x14ac:dyDescent="0.25">
      <c r="A38" s="56" t="s">
        <v>17</v>
      </c>
      <c r="B38" s="140">
        <v>32598530</v>
      </c>
      <c r="C38" s="141"/>
      <c r="D38" s="140">
        <v>88662</v>
      </c>
      <c r="E38" s="17"/>
      <c r="F38" s="58">
        <f t="shared" si="5"/>
        <v>367.67194513996975</v>
      </c>
      <c r="G38" s="58">
        <f t="shared" si="6"/>
        <v>0</v>
      </c>
      <c r="H38" s="58">
        <f t="shared" si="7"/>
        <v>367.67194513996975</v>
      </c>
      <c r="I38" s="17">
        <v>25726128</v>
      </c>
      <c r="J38" s="17"/>
      <c r="K38" s="17">
        <v>358.5</v>
      </c>
      <c r="L38" s="59">
        <f t="shared" si="8"/>
        <v>0.26713705226064333</v>
      </c>
      <c r="M38" s="60">
        <f t="shared" si="9"/>
        <v>2.5584226331854254E-2</v>
      </c>
    </row>
    <row r="39" spans="1:13" s="64" customFormat="1" ht="16.5" thickBot="1" x14ac:dyDescent="0.3">
      <c r="A39" s="61" t="s">
        <v>18</v>
      </c>
      <c r="B39" s="65">
        <f>SUM(B27:B38)</f>
        <v>156159994.37</v>
      </c>
      <c r="C39" s="65">
        <f>SUM(C27:C38)</f>
        <v>58589</v>
      </c>
      <c r="D39" s="65">
        <f>SUM(D27:D38)</f>
        <v>472203.70999999996</v>
      </c>
      <c r="E39" s="65">
        <f>SUM(E27:E38)</f>
        <v>274</v>
      </c>
      <c r="F39" s="65">
        <f>IF(D39=0,0,B39/D39)</f>
        <v>330.70471718657188</v>
      </c>
      <c r="G39" s="65">
        <f>IF(E39=0,0,C39/E39)</f>
        <v>213.82846715328466</v>
      </c>
      <c r="H39" s="65">
        <f>IF(D39+E39=0,0,(B39+C39)/(D39+E39))</f>
        <v>330.63693813195977</v>
      </c>
      <c r="I39" s="65">
        <f>SUM(I27:I38)</f>
        <v>110202693.84999999</v>
      </c>
      <c r="J39" s="65">
        <f>SUM(J27:J38)</f>
        <v>653133.59</v>
      </c>
      <c r="K39" s="72">
        <v>318.52999999999997</v>
      </c>
      <c r="L39" s="66">
        <f t="shared" ref="L39" si="10">IF(I39=0,0,(B39-I39)/I39)</f>
        <v>0.41702520069567262</v>
      </c>
      <c r="M39" s="67">
        <f t="shared" ref="M39" si="11">IF(K39=0,0,(H39-K39)/K39)</f>
        <v>3.8008784516245862E-2</v>
      </c>
    </row>
    <row r="40" spans="1:13" x14ac:dyDescent="0.25">
      <c r="J40" s="68"/>
    </row>
    <row r="42" spans="1:13" ht="20.25" x14ac:dyDescent="0.3">
      <c r="A42" s="149" t="str">
        <f>"MÅLESTATISTIKK FOR BETONGFAGENE - GJENNOMSNITT HELE ÅRET  "&amp;FORS!$A$14</f>
        <v>MÅLESTATISTIKK FOR BETONGFAGENE - GJENNOMSNITT HELE ÅRET  2020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3" ht="16.5" thickBot="1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3"/>
      <c r="B44" s="44" t="s">
        <v>4</v>
      </c>
      <c r="C44" s="45"/>
      <c r="D44" s="44" t="s">
        <v>5</v>
      </c>
      <c r="E44" s="45"/>
      <c r="F44" s="44" t="str">
        <f>"Fortjeneste hele  "&amp;FORS!$A$14-0</f>
        <v>Fortjeneste hele  2020</v>
      </c>
      <c r="G44" s="46"/>
      <c r="H44" s="45"/>
      <c r="I44" s="44" t="str">
        <f>" Hele året  "&amp;FORS!$A$14-1</f>
        <v xml:space="preserve"> Hele året  2019</v>
      </c>
      <c r="J44" s="46"/>
      <c r="K44" s="45"/>
      <c r="L44" s="44" t="s">
        <v>23</v>
      </c>
      <c r="M44" s="47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27</v>
      </c>
      <c r="I45" s="49" t="s">
        <v>6</v>
      </c>
      <c r="J45" s="49" t="s">
        <v>6</v>
      </c>
      <c r="K45" s="50" t="s">
        <v>25</v>
      </c>
      <c r="L45" s="49" t="s">
        <v>6</v>
      </c>
      <c r="M45" s="51" t="s">
        <v>25</v>
      </c>
    </row>
    <row r="46" spans="1:13" x14ac:dyDescent="0.25">
      <c r="A46" s="52"/>
      <c r="B46" s="69" t="s">
        <v>24</v>
      </c>
      <c r="C46" s="69" t="s">
        <v>26</v>
      </c>
      <c r="D46" s="69" t="s">
        <v>24</v>
      </c>
      <c r="E46" s="69" t="s">
        <v>26</v>
      </c>
      <c r="F46" s="69" t="s">
        <v>24</v>
      </c>
      <c r="G46" s="69" t="s">
        <v>26</v>
      </c>
      <c r="H46" s="70" t="s">
        <v>28</v>
      </c>
      <c r="I46" s="69" t="s">
        <v>24</v>
      </c>
      <c r="J46" s="69" t="s">
        <v>26</v>
      </c>
      <c r="K46" s="70" t="s">
        <v>22</v>
      </c>
      <c r="L46" s="69" t="s">
        <v>24</v>
      </c>
      <c r="M46" s="71" t="s">
        <v>22</v>
      </c>
    </row>
    <row r="47" spans="1:13" x14ac:dyDescent="0.25">
      <c r="A47" s="56" t="s">
        <v>20</v>
      </c>
      <c r="B47" s="58">
        <f>SUMIFS(B$7:B$19,$A$7:$A$19,$A47)+SUMIFS(B$27:B$39,$A$27:$A$39,$A47)</f>
        <v>13199404</v>
      </c>
      <c r="C47" s="58">
        <f t="shared" ref="C47:E58" si="12">SUMIFS(C$7:C$19,$A$7:$A$19,$A47)+SUMIFS(C$27:C$39,$A$27:$A$39,$A47)</f>
        <v>330230</v>
      </c>
      <c r="D47" s="58">
        <f t="shared" si="12"/>
        <v>42869</v>
      </c>
      <c r="E47" s="58">
        <f t="shared" si="12"/>
        <v>1511</v>
      </c>
      <c r="F47" s="58">
        <f>IF(D47=0,0,B47/D47)</f>
        <v>307.90090741561499</v>
      </c>
      <c r="G47" s="58">
        <f>IF(E47=0,0,C27/E47)</f>
        <v>0</v>
      </c>
      <c r="H47" s="58">
        <f>IF(D47+E47=0,0,(B47+C47)/(D47+E47))</f>
        <v>304.85881027489859</v>
      </c>
      <c r="I47" s="58">
        <f>SUMIFS(I$7:I$19,$A$7:$A$19,$A47)+SUMIFS(I$27:I$39,$A$27:$A$39,$A47)</f>
        <v>5528758</v>
      </c>
      <c r="J47" s="58">
        <f>SUMIFS(J$7:J$19,$A$7:$A$19,$A47)+SUMIFS(J$27:J$39,$A$27:$A$39,$A47)</f>
        <v>277034</v>
      </c>
      <c r="K47" s="17">
        <v>292.06</v>
      </c>
      <c r="L47" s="59">
        <f>IF(I47=0,0,(B47-I47)/I47)</f>
        <v>1.3874085282806736</v>
      </c>
      <c r="M47" s="60">
        <f>IF(K47=0,0,(H47-K47)/K47)</f>
        <v>4.3822537406350011E-2</v>
      </c>
    </row>
    <row r="48" spans="1:13" x14ac:dyDescent="0.25">
      <c r="A48" s="56" t="s">
        <v>7</v>
      </c>
      <c r="B48" s="58">
        <f t="shared" ref="B48:B58" si="13">SUMIFS($B$7:$B$19,$A$7:$A$19,A48)+SUMIFS($B$27:$B$39,$A$27:$A$39,A48)</f>
        <v>58764687.510000005</v>
      </c>
      <c r="C48" s="58">
        <f t="shared" si="12"/>
        <v>0</v>
      </c>
      <c r="D48" s="58">
        <f t="shared" si="12"/>
        <v>197298.25</v>
      </c>
      <c r="E48" s="58">
        <f t="shared" si="12"/>
        <v>0</v>
      </c>
      <c r="F48" s="58">
        <f t="shared" ref="F48:F58" si="14">IF(D48=0,0,B48/D48)</f>
        <v>297.84697791288067</v>
      </c>
      <c r="G48" s="58">
        <f t="shared" ref="G48:G58" si="15">IF(E48=0,0,C48/E48)</f>
        <v>0</v>
      </c>
      <c r="H48" s="58">
        <f t="shared" ref="H48:H58" si="16">IF(D48+E48=0,0,(B48+C48)/(D48+E48))</f>
        <v>297.84697791288067</v>
      </c>
      <c r="I48" s="58">
        <f t="shared" ref="I48:J58" si="17">SUMIFS(I$7:I$19,$A$7:$A$19,$A48)+SUMIFS(I$27:I$39,$A$27:$A$39,$A48)</f>
        <v>36699856.32</v>
      </c>
      <c r="J48" s="58">
        <f t="shared" si="17"/>
        <v>0</v>
      </c>
      <c r="K48" s="17">
        <v>283.31</v>
      </c>
      <c r="L48" s="59">
        <f t="shared" ref="L48:L58" si="18">IF(I48=0,0,(B48-I48)/I48)</f>
        <v>0.60122391209405157</v>
      </c>
      <c r="M48" s="60">
        <f t="shared" ref="M48:M58" si="19">IF(K48=0,0,(H48-K48)/K48)</f>
        <v>5.1311206497761011E-2</v>
      </c>
    </row>
    <row r="49" spans="1:13" x14ac:dyDescent="0.25">
      <c r="A49" s="56" t="s">
        <v>21</v>
      </c>
      <c r="B49" s="58">
        <f t="shared" si="13"/>
        <v>0</v>
      </c>
      <c r="C49" s="58">
        <f t="shared" si="12"/>
        <v>0</v>
      </c>
      <c r="D49" s="58">
        <f t="shared" si="12"/>
        <v>0</v>
      </c>
      <c r="E49" s="58">
        <f t="shared" si="12"/>
        <v>0</v>
      </c>
      <c r="F49" s="58">
        <f t="shared" si="14"/>
        <v>0</v>
      </c>
      <c r="G49" s="58">
        <f t="shared" si="15"/>
        <v>0</v>
      </c>
      <c r="H49" s="58">
        <f t="shared" si="16"/>
        <v>0</v>
      </c>
      <c r="I49" s="58">
        <f t="shared" si="17"/>
        <v>0</v>
      </c>
      <c r="J49" s="58">
        <f t="shared" si="17"/>
        <v>0</v>
      </c>
      <c r="K49" s="17"/>
      <c r="L49" s="59">
        <f t="shared" si="18"/>
        <v>0</v>
      </c>
      <c r="M49" s="60">
        <f t="shared" si="19"/>
        <v>0</v>
      </c>
    </row>
    <row r="50" spans="1:13" x14ac:dyDescent="0.25">
      <c r="A50" s="56" t="s">
        <v>8</v>
      </c>
      <c r="B50" s="58">
        <f t="shared" si="13"/>
        <v>17704319</v>
      </c>
      <c r="C50" s="58">
        <f t="shared" si="12"/>
        <v>0</v>
      </c>
      <c r="D50" s="58">
        <f t="shared" si="12"/>
        <v>62530.61</v>
      </c>
      <c r="E50" s="58">
        <f t="shared" si="12"/>
        <v>0</v>
      </c>
      <c r="F50" s="58">
        <f t="shared" si="14"/>
        <v>283.13043803666716</v>
      </c>
      <c r="G50" s="58">
        <f t="shared" si="15"/>
        <v>0</v>
      </c>
      <c r="H50" s="58">
        <f t="shared" si="16"/>
        <v>283.13043803666716</v>
      </c>
      <c r="I50" s="58">
        <f t="shared" si="17"/>
        <v>28352949</v>
      </c>
      <c r="J50" s="58">
        <f t="shared" si="17"/>
        <v>0</v>
      </c>
      <c r="K50" s="17">
        <v>273.45999999999998</v>
      </c>
      <c r="L50" s="59">
        <f t="shared" si="18"/>
        <v>-0.3755739835034444</v>
      </c>
      <c r="M50" s="60">
        <f t="shared" si="19"/>
        <v>3.5363263499843409E-2</v>
      </c>
    </row>
    <row r="51" spans="1:13" x14ac:dyDescent="0.25">
      <c r="A51" s="56" t="s">
        <v>9</v>
      </c>
      <c r="B51" s="58">
        <f t="shared" si="13"/>
        <v>8852863</v>
      </c>
      <c r="C51" s="58">
        <f t="shared" si="12"/>
        <v>0</v>
      </c>
      <c r="D51" s="58">
        <f t="shared" si="12"/>
        <v>24294.35</v>
      </c>
      <c r="E51" s="58">
        <f t="shared" si="12"/>
        <v>0</v>
      </c>
      <c r="F51" s="58">
        <f t="shared" si="14"/>
        <v>364.40007656101113</v>
      </c>
      <c r="G51" s="58">
        <f t="shared" si="15"/>
        <v>0</v>
      </c>
      <c r="H51" s="58">
        <f t="shared" si="16"/>
        <v>364.40007656101113</v>
      </c>
      <c r="I51" s="58">
        <f t="shared" si="17"/>
        <v>5696367</v>
      </c>
      <c r="J51" s="58">
        <f t="shared" si="17"/>
        <v>321430</v>
      </c>
      <c r="K51" s="17">
        <v>313.22000000000003</v>
      </c>
      <c r="L51" s="59">
        <f t="shared" si="18"/>
        <v>0.55412440947010611</v>
      </c>
      <c r="M51" s="60">
        <f t="shared" si="19"/>
        <v>0.16339977192073016</v>
      </c>
    </row>
    <row r="52" spans="1:13" x14ac:dyDescent="0.25">
      <c r="A52" s="56" t="s">
        <v>11</v>
      </c>
      <c r="B52" s="58">
        <f t="shared" si="13"/>
        <v>43686193.560000002</v>
      </c>
      <c r="C52" s="58">
        <f t="shared" si="12"/>
        <v>0</v>
      </c>
      <c r="D52" s="57">
        <f t="shared" si="12"/>
        <v>131713.01999999999</v>
      </c>
      <c r="E52" s="58">
        <f t="shared" si="12"/>
        <v>0</v>
      </c>
      <c r="F52" s="58">
        <f>IF(D52=0,0,B52/D52)</f>
        <v>331.67710800344571</v>
      </c>
      <c r="G52" s="58">
        <f t="shared" si="15"/>
        <v>0</v>
      </c>
      <c r="H52" s="58">
        <f>IF(D52+E52=0,0,(B52+C52)/(D52+E52))</f>
        <v>331.67710800344571</v>
      </c>
      <c r="I52" s="58">
        <f t="shared" si="17"/>
        <v>20300211.170000002</v>
      </c>
      <c r="J52" s="58">
        <f t="shared" si="17"/>
        <v>0</v>
      </c>
      <c r="K52" s="17">
        <v>321.61</v>
      </c>
      <c r="L52" s="59">
        <f t="shared" si="18"/>
        <v>1.1520068532370837</v>
      </c>
      <c r="M52" s="60">
        <f t="shared" si="19"/>
        <v>3.1302223200291336E-2</v>
      </c>
    </row>
    <row r="53" spans="1:13" x14ac:dyDescent="0.25">
      <c r="A53" s="56" t="s">
        <v>12</v>
      </c>
      <c r="B53" s="58">
        <f t="shared" si="13"/>
        <v>0</v>
      </c>
      <c r="C53" s="58">
        <f t="shared" si="12"/>
        <v>0</v>
      </c>
      <c r="D53" s="58">
        <f t="shared" si="12"/>
        <v>0</v>
      </c>
      <c r="E53" s="58">
        <f t="shared" si="12"/>
        <v>0</v>
      </c>
      <c r="F53" s="58">
        <f t="shared" si="14"/>
        <v>0</v>
      </c>
      <c r="G53" s="58">
        <f t="shared" si="15"/>
        <v>0</v>
      </c>
      <c r="H53" s="58">
        <f t="shared" si="16"/>
        <v>0</v>
      </c>
      <c r="I53" s="58">
        <f t="shared" si="17"/>
        <v>0</v>
      </c>
      <c r="J53" s="58">
        <f t="shared" si="17"/>
        <v>0</v>
      </c>
      <c r="K53" s="17"/>
      <c r="L53" s="59">
        <f t="shared" si="18"/>
        <v>0</v>
      </c>
      <c r="M53" s="60">
        <f t="shared" si="19"/>
        <v>0</v>
      </c>
    </row>
    <row r="54" spans="1:13" x14ac:dyDescent="0.25">
      <c r="A54" s="56" t="s">
        <v>13</v>
      </c>
      <c r="B54" s="58">
        <f t="shared" si="13"/>
        <v>11442397</v>
      </c>
      <c r="C54" s="58">
        <f t="shared" si="12"/>
        <v>0</v>
      </c>
      <c r="D54" s="58">
        <f t="shared" si="12"/>
        <v>38595</v>
      </c>
      <c r="E54" s="58">
        <f t="shared" si="12"/>
        <v>0</v>
      </c>
      <c r="F54" s="58">
        <f t="shared" si="14"/>
        <v>296.47355875113357</v>
      </c>
      <c r="G54" s="58">
        <f t="shared" si="15"/>
        <v>0</v>
      </c>
      <c r="H54" s="58">
        <f t="shared" si="16"/>
        <v>296.47355875113357</v>
      </c>
      <c r="I54" s="58">
        <f t="shared" si="17"/>
        <v>9113261</v>
      </c>
      <c r="J54" s="58">
        <f t="shared" si="17"/>
        <v>0</v>
      </c>
      <c r="K54" s="17">
        <v>336.75</v>
      </c>
      <c r="L54" s="59">
        <f t="shared" si="18"/>
        <v>0.25557657132830935</v>
      </c>
      <c r="M54" s="60">
        <f t="shared" si="19"/>
        <v>-0.11960338900925445</v>
      </c>
    </row>
    <row r="55" spans="1:13" x14ac:dyDescent="0.25">
      <c r="A55" s="56" t="s">
        <v>14</v>
      </c>
      <c r="B55" s="58">
        <f t="shared" si="13"/>
        <v>71921036.680000007</v>
      </c>
      <c r="C55" s="58">
        <f t="shared" si="12"/>
        <v>0</v>
      </c>
      <c r="D55" s="58">
        <f t="shared" si="12"/>
        <v>207825.72999999998</v>
      </c>
      <c r="E55" s="58">
        <f t="shared" si="12"/>
        <v>0</v>
      </c>
      <c r="F55" s="58">
        <f t="shared" si="14"/>
        <v>346.06416000559705</v>
      </c>
      <c r="G55" s="58">
        <f t="shared" si="15"/>
        <v>0</v>
      </c>
      <c r="H55" s="58">
        <f t="shared" si="16"/>
        <v>346.06416000559705</v>
      </c>
      <c r="I55" s="58">
        <f t="shared" si="17"/>
        <v>74929236.680000007</v>
      </c>
      <c r="J55" s="58">
        <f t="shared" si="17"/>
        <v>54669.59</v>
      </c>
      <c r="K55" s="17">
        <v>336.31</v>
      </c>
      <c r="L55" s="59">
        <f t="shared" si="18"/>
        <v>-4.0147212667427906E-2</v>
      </c>
      <c r="M55" s="60">
        <f t="shared" si="19"/>
        <v>2.9003478949769686E-2</v>
      </c>
    </row>
    <row r="56" spans="1:13" x14ac:dyDescent="0.25">
      <c r="A56" s="56" t="s">
        <v>15</v>
      </c>
      <c r="B56" s="58">
        <f t="shared" si="13"/>
        <v>0</v>
      </c>
      <c r="C56" s="58">
        <f t="shared" si="12"/>
        <v>0</v>
      </c>
      <c r="D56" s="58">
        <f t="shared" si="12"/>
        <v>0</v>
      </c>
      <c r="E56" s="58">
        <f t="shared" si="12"/>
        <v>0</v>
      </c>
      <c r="F56" s="58">
        <f>IF(D56=0,0,B56/D56)</f>
        <v>0</v>
      </c>
      <c r="G56" s="58">
        <f t="shared" si="15"/>
        <v>0</v>
      </c>
      <c r="H56" s="58">
        <f t="shared" si="16"/>
        <v>0</v>
      </c>
      <c r="I56" s="58">
        <f t="shared" si="17"/>
        <v>0</v>
      </c>
      <c r="J56" s="58">
        <f t="shared" si="17"/>
        <v>0</v>
      </c>
      <c r="K56" s="17"/>
      <c r="L56" s="59">
        <f t="shared" si="18"/>
        <v>0</v>
      </c>
      <c r="M56" s="60">
        <f t="shared" si="19"/>
        <v>0</v>
      </c>
    </row>
    <row r="57" spans="1:13" x14ac:dyDescent="0.25">
      <c r="A57" s="56" t="s">
        <v>16</v>
      </c>
      <c r="B57" s="58">
        <f t="shared" si="13"/>
        <v>9465460</v>
      </c>
      <c r="C57" s="58">
        <f t="shared" si="12"/>
        <v>58589</v>
      </c>
      <c r="D57" s="58">
        <f t="shared" si="12"/>
        <v>31245.5</v>
      </c>
      <c r="E57" s="58">
        <f>SUMIFS(E$7:E$19,$A$7:$A$19,$A57)+SUMIFS(E$27:E$39,$A$27:$A$39,$A57)</f>
        <v>274</v>
      </c>
      <c r="F57" s="58">
        <f>IF(D57=0,0,B57/D57)</f>
        <v>302.9383431214095</v>
      </c>
      <c r="G57" s="58">
        <f t="shared" si="15"/>
        <v>213.82846715328466</v>
      </c>
      <c r="H57" s="58">
        <f t="shared" si="16"/>
        <v>302.16370818065008</v>
      </c>
      <c r="I57" s="58">
        <f t="shared" si="17"/>
        <v>10314073</v>
      </c>
      <c r="J57" s="58">
        <f t="shared" si="17"/>
        <v>4707718</v>
      </c>
      <c r="K57" s="17">
        <v>267.66000000000003</v>
      </c>
      <c r="L57" s="59">
        <f t="shared" si="18"/>
        <v>-8.227719543966773E-2</v>
      </c>
      <c r="M57" s="60">
        <f t="shared" si="19"/>
        <v>0.12890872069285678</v>
      </c>
    </row>
    <row r="58" spans="1:13" x14ac:dyDescent="0.25">
      <c r="A58" s="56" t="s">
        <v>17</v>
      </c>
      <c r="B58" s="58">
        <f t="shared" si="13"/>
        <v>58790367</v>
      </c>
      <c r="C58" s="58">
        <f t="shared" si="12"/>
        <v>602075</v>
      </c>
      <c r="D58" s="57">
        <f t="shared" si="12"/>
        <v>160359</v>
      </c>
      <c r="E58" s="58">
        <f t="shared" si="12"/>
        <v>2815</v>
      </c>
      <c r="F58" s="58">
        <f t="shared" si="14"/>
        <v>366.61719641554265</v>
      </c>
      <c r="G58" s="58">
        <f t="shared" si="15"/>
        <v>213.88099467140319</v>
      </c>
      <c r="H58" s="58">
        <f t="shared" si="16"/>
        <v>363.98226433132731</v>
      </c>
      <c r="I58" s="58">
        <f t="shared" si="17"/>
        <v>49868785</v>
      </c>
      <c r="J58" s="58">
        <f t="shared" si="17"/>
        <v>0</v>
      </c>
      <c r="K58" s="17">
        <v>332.68</v>
      </c>
      <c r="L58" s="59">
        <f t="shared" si="18"/>
        <v>0.17890113023607854</v>
      </c>
      <c r="M58" s="60">
        <f t="shared" si="19"/>
        <v>9.4091211769049263E-2</v>
      </c>
    </row>
    <row r="59" spans="1:13" s="64" customFormat="1" ht="16.5" thickBot="1" x14ac:dyDescent="0.3">
      <c r="A59" s="61" t="s">
        <v>18</v>
      </c>
      <c r="B59" s="65">
        <f>SUM(B47:B58)</f>
        <v>293826727.75</v>
      </c>
      <c r="C59" s="65">
        <f>SUM(C47:C58)</f>
        <v>990894</v>
      </c>
      <c r="D59" s="65">
        <f>SUM(D47:D58)</f>
        <v>896730.46</v>
      </c>
      <c r="E59" s="65">
        <f>SUM(E47:E58)</f>
        <v>4600</v>
      </c>
      <c r="F59" s="65">
        <f>IF(D59=0,0,B59/D59)</f>
        <v>327.66448878072015</v>
      </c>
      <c r="G59" s="65">
        <f>IF(E59=0,0,C59/E59)</f>
        <v>215.4117391304348</v>
      </c>
      <c r="H59" s="65">
        <f>IF(D59+E59=0,0,(B59+C59)/(D59+E59))</f>
        <v>327.09159940073476</v>
      </c>
      <c r="I59" s="65">
        <f>SUM(I47:I58)</f>
        <v>240803497.17000002</v>
      </c>
      <c r="J59" s="65">
        <f>SUM(J47:J58)</f>
        <v>5360851.59</v>
      </c>
      <c r="K59" s="72">
        <v>311.02</v>
      </c>
      <c r="L59" s="66">
        <f>IF(I59=0,0,(B59-I59)/I59)</f>
        <v>0.22019294239139384</v>
      </c>
      <c r="M59" s="67">
        <f>IF(K59=0,0,(H59-K59)/K59)</f>
        <v>5.1673845414233116E-2</v>
      </c>
    </row>
    <row r="62" spans="1:13" x14ac:dyDescent="0.25">
      <c r="I62" s="68"/>
    </row>
    <row r="64" spans="1:13" x14ac:dyDescent="0.25">
      <c r="I64" s="68"/>
    </row>
  </sheetData>
  <sheetProtection sheet="1" objects="1" scenarios="1"/>
  <mergeCells count="3">
    <mergeCell ref="A42:M42"/>
    <mergeCell ref="A22:M22"/>
    <mergeCell ref="A2:M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64"/>
  <sheetViews>
    <sheetView showZeros="0" topLeftCell="A22" zoomScale="80" zoomScaleNormal="80" workbookViewId="0">
      <selection activeCell="O67" sqref="O67"/>
    </sheetView>
  </sheetViews>
  <sheetFormatPr baseColWidth="10" defaultColWidth="9" defaultRowHeight="15.75" x14ac:dyDescent="0.25"/>
  <cols>
    <col min="1" max="1" width="20.625" style="41" customWidth="1"/>
    <col min="2" max="2" width="15.375" style="40" customWidth="1"/>
    <col min="3" max="3" width="12.375" style="40" bestFit="1" customWidth="1"/>
    <col min="4" max="4" width="12.25" style="40" customWidth="1"/>
    <col min="5" max="5" width="10.75" style="40" customWidth="1"/>
    <col min="6" max="8" width="10" style="40" customWidth="1"/>
    <col min="9" max="9" width="14.5" style="40" bestFit="1" customWidth="1"/>
    <col min="10" max="10" width="13.3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.25" x14ac:dyDescent="0.3">
      <c r="A2" s="149" t="str">
        <f>"MÅLESTATISTIKK FOR TØMRERE - 1. HALVÅR "&amp;FORS!$A$14</f>
        <v>MÅLESTATISTIKK FOR TØMRERE - 1. HALVÅR 2020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16.5" thickBot="1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43"/>
      <c r="B4" s="44" t="s">
        <v>4</v>
      </c>
      <c r="C4" s="45"/>
      <c r="D4" s="44" t="s">
        <v>5</v>
      </c>
      <c r="E4" s="45"/>
      <c r="F4" s="44" t="str">
        <f>"Fortjeneste 1. halvår  "&amp;FORS!$A$14-0</f>
        <v>Fortjeneste 1. halvår  2020</v>
      </c>
      <c r="G4" s="46"/>
      <c r="H4" s="45"/>
      <c r="I4" s="44" t="str">
        <f>" 1. halvår  "&amp;FORS!$A$14-1</f>
        <v xml:space="preserve"> 1. halvår  2019</v>
      </c>
      <c r="J4" s="46"/>
      <c r="K4" s="45"/>
      <c r="L4" s="44" t="s">
        <v>23</v>
      </c>
      <c r="M4" s="47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27</v>
      </c>
      <c r="I5" s="49" t="s">
        <v>6</v>
      </c>
      <c r="J5" s="49" t="s">
        <v>6</v>
      </c>
      <c r="K5" s="50" t="s">
        <v>25</v>
      </c>
      <c r="L5" s="49" t="s">
        <v>6</v>
      </c>
      <c r="M5" s="51" t="s">
        <v>25</v>
      </c>
    </row>
    <row r="6" spans="1:13" x14ac:dyDescent="0.25">
      <c r="A6" s="52"/>
      <c r="B6" s="53" t="s">
        <v>24</v>
      </c>
      <c r="C6" s="53" t="s">
        <v>26</v>
      </c>
      <c r="D6" s="53" t="s">
        <v>24</v>
      </c>
      <c r="E6" s="53" t="s">
        <v>26</v>
      </c>
      <c r="F6" s="53" t="s">
        <v>24</v>
      </c>
      <c r="G6" s="53" t="s">
        <v>26</v>
      </c>
      <c r="H6" s="54" t="s">
        <v>28</v>
      </c>
      <c r="I6" s="53" t="s">
        <v>24</v>
      </c>
      <c r="J6" s="53" t="s">
        <v>26</v>
      </c>
      <c r="K6" s="54" t="s">
        <v>22</v>
      </c>
      <c r="L6" s="53" t="s">
        <v>24</v>
      </c>
      <c r="M6" s="55" t="s">
        <v>22</v>
      </c>
    </row>
    <row r="7" spans="1:13" x14ac:dyDescent="0.25">
      <c r="A7" s="56" t="s">
        <v>20</v>
      </c>
      <c r="B7" s="90">
        <v>5334826</v>
      </c>
      <c r="C7" s="91"/>
      <c r="D7" s="90">
        <v>18389</v>
      </c>
      <c r="E7" s="19"/>
      <c r="F7" s="58">
        <f>IF(D7=0,0,B7/D7)</f>
        <v>290.10963075751806</v>
      </c>
      <c r="G7" s="58">
        <f>IF(E7=0,0,C7/E7)</f>
        <v>0</v>
      </c>
      <c r="H7" s="58">
        <f>IF(D7+E7=0,0,(B7+C7)/(D7+E7))</f>
        <v>290.10963075751806</v>
      </c>
      <c r="I7" s="17">
        <v>9438252</v>
      </c>
      <c r="J7" s="17"/>
      <c r="K7" s="17">
        <v>297.74</v>
      </c>
      <c r="L7" s="59">
        <f>IF(I7=0,0,(B7-I7)/I7)</f>
        <v>-0.43476546292682161</v>
      </c>
      <c r="M7" s="60">
        <f>IF(K7=0,0,(H7-K7)/K7)</f>
        <v>-2.56276255877005E-2</v>
      </c>
    </row>
    <row r="8" spans="1:13" x14ac:dyDescent="0.25">
      <c r="A8" s="56" t="s">
        <v>7</v>
      </c>
      <c r="B8" s="19"/>
      <c r="C8" s="17"/>
      <c r="D8" s="19"/>
      <c r="E8" s="17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>
        <v>2660016.2000000002</v>
      </c>
      <c r="J8" s="17"/>
      <c r="K8" s="17">
        <v>275.35000000000002</v>
      </c>
      <c r="L8" s="59">
        <f t="shared" ref="L8:L18" si="2">IF(I8=0,0,(B8-I8)/I8)</f>
        <v>-1</v>
      </c>
      <c r="M8" s="60">
        <f t="shared" ref="M8:M17" si="3">IF(K8=0,0,(H8-K8)/K8)</f>
        <v>-1</v>
      </c>
    </row>
    <row r="9" spans="1:13" x14ac:dyDescent="0.25">
      <c r="A9" s="56" t="s">
        <v>21</v>
      </c>
      <c r="B9" s="17"/>
      <c r="C9" s="17"/>
      <c r="D9" s="17"/>
      <c r="E9" s="17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/>
      <c r="L9" s="59">
        <f t="shared" si="2"/>
        <v>0</v>
      </c>
      <c r="M9" s="60">
        <f t="shared" si="3"/>
        <v>0</v>
      </c>
    </row>
    <row r="10" spans="1:13" x14ac:dyDescent="0.25">
      <c r="A10" s="56" t="s">
        <v>8</v>
      </c>
      <c r="B10" s="19"/>
      <c r="C10" s="17"/>
      <c r="D10" s="19"/>
      <c r="E10" s="17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/>
      <c r="L10" s="59">
        <f t="shared" si="2"/>
        <v>0</v>
      </c>
      <c r="M10" s="60">
        <f t="shared" si="3"/>
        <v>0</v>
      </c>
    </row>
    <row r="11" spans="1:13" x14ac:dyDescent="0.25">
      <c r="A11" s="56" t="s">
        <v>9</v>
      </c>
      <c r="B11" s="90">
        <v>7624460</v>
      </c>
      <c r="C11" s="91">
        <v>492756</v>
      </c>
      <c r="D11" s="90">
        <v>25292</v>
      </c>
      <c r="E11" s="88">
        <v>2252.98</v>
      </c>
      <c r="F11" s="58">
        <f t="shared" si="0"/>
        <v>301.45737782698086</v>
      </c>
      <c r="G11" s="58">
        <f t="shared" si="0"/>
        <v>218.71299345755401</v>
      </c>
      <c r="H11" s="58">
        <f t="shared" si="1"/>
        <v>294.689486069694</v>
      </c>
      <c r="I11" s="17">
        <v>8030815.0499999998</v>
      </c>
      <c r="J11" s="17"/>
      <c r="K11" s="17">
        <v>280.92</v>
      </c>
      <c r="L11" s="59">
        <f t="shared" si="2"/>
        <v>-5.0599478069165572E-2</v>
      </c>
      <c r="M11" s="60">
        <f t="shared" si="3"/>
        <v>4.9015684428641543E-2</v>
      </c>
    </row>
    <row r="12" spans="1:13" x14ac:dyDescent="0.25">
      <c r="A12" s="56" t="s">
        <v>11</v>
      </c>
      <c r="B12" s="19"/>
      <c r="C12" s="17"/>
      <c r="D12" s="19"/>
      <c r="E12" s="17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/>
      <c r="L12" s="59">
        <f t="shared" si="2"/>
        <v>0</v>
      </c>
      <c r="M12" s="60">
        <f t="shared" si="3"/>
        <v>0</v>
      </c>
    </row>
    <row r="13" spans="1:13" x14ac:dyDescent="0.25">
      <c r="A13" s="56" t="s">
        <v>12</v>
      </c>
      <c r="B13" s="17"/>
      <c r="C13" s="17"/>
      <c r="D13" s="17"/>
      <c r="E13" s="17"/>
      <c r="F13" s="58">
        <f t="shared" si="0"/>
        <v>0</v>
      </c>
      <c r="G13" s="58">
        <f t="shared" si="0"/>
        <v>0</v>
      </c>
      <c r="H13" s="58">
        <f t="shared" si="1"/>
        <v>0</v>
      </c>
      <c r="I13" s="17"/>
      <c r="J13" s="17"/>
      <c r="K13" s="17"/>
      <c r="L13" s="59">
        <f t="shared" si="2"/>
        <v>0</v>
      </c>
      <c r="M13" s="60">
        <f t="shared" si="3"/>
        <v>0</v>
      </c>
    </row>
    <row r="14" spans="1:13" x14ac:dyDescent="0.25">
      <c r="A14" s="56" t="s">
        <v>13</v>
      </c>
      <c r="B14" s="19">
        <v>15925174.6</v>
      </c>
      <c r="C14" s="17"/>
      <c r="D14" s="19">
        <v>50414</v>
      </c>
      <c r="E14" s="17"/>
      <c r="F14" s="58">
        <f t="shared" si="0"/>
        <v>315.88793985797594</v>
      </c>
      <c r="G14" s="58">
        <f t="shared" si="0"/>
        <v>0</v>
      </c>
      <c r="H14" s="58">
        <f t="shared" si="1"/>
        <v>315.88793985797594</v>
      </c>
      <c r="I14" s="17">
        <v>8607471</v>
      </c>
      <c r="J14" s="17"/>
      <c r="K14" s="17">
        <v>293.58</v>
      </c>
      <c r="L14" s="59">
        <f t="shared" si="2"/>
        <v>0.85015721807253253</v>
      </c>
      <c r="M14" s="60">
        <f t="shared" si="3"/>
        <v>7.598589773818365E-2</v>
      </c>
    </row>
    <row r="15" spans="1:13" x14ac:dyDescent="0.25">
      <c r="A15" s="56" t="s">
        <v>14</v>
      </c>
      <c r="B15" s="17">
        <v>63067911.130000003</v>
      </c>
      <c r="C15" s="17">
        <v>2445001</v>
      </c>
      <c r="D15" s="17">
        <v>203543.22</v>
      </c>
      <c r="E15" s="17">
        <v>11948.44</v>
      </c>
      <c r="F15" s="58">
        <f t="shared" si="0"/>
        <v>309.85021819935838</v>
      </c>
      <c r="G15" s="58">
        <f t="shared" si="0"/>
        <v>204.62930725684691</v>
      </c>
      <c r="H15" s="58">
        <f t="shared" si="1"/>
        <v>304.0159982525542</v>
      </c>
      <c r="I15" s="19">
        <v>72830750.959999993</v>
      </c>
      <c r="J15" s="17">
        <v>7115635.2599999998</v>
      </c>
      <c r="K15" s="17">
        <v>287.05</v>
      </c>
      <c r="L15" s="59">
        <f t="shared" si="2"/>
        <v>-0.13404832026738162</v>
      </c>
      <c r="M15" s="60">
        <f t="shared" si="3"/>
        <v>5.9104679507243289E-2</v>
      </c>
    </row>
    <row r="16" spans="1:13" x14ac:dyDescent="0.25">
      <c r="A16" s="56" t="s">
        <v>15</v>
      </c>
      <c r="B16" s="19">
        <v>755762</v>
      </c>
      <c r="C16" s="17"/>
      <c r="D16" s="19">
        <v>1650</v>
      </c>
      <c r="E16" s="17"/>
      <c r="F16" s="58">
        <f t="shared" si="0"/>
        <v>458.03757575757578</v>
      </c>
      <c r="G16" s="58">
        <f t="shared" si="0"/>
        <v>0</v>
      </c>
      <c r="H16" s="58">
        <f t="shared" si="1"/>
        <v>458.03757575757578</v>
      </c>
      <c r="I16" s="17">
        <v>531902</v>
      </c>
      <c r="J16" s="17">
        <v>944328</v>
      </c>
      <c r="K16" s="17">
        <v>155.29</v>
      </c>
      <c r="L16" s="59">
        <f t="shared" si="2"/>
        <v>0.42086700181612402</v>
      </c>
      <c r="M16" s="60">
        <f t="shared" si="3"/>
        <v>1.9495625974472006</v>
      </c>
    </row>
    <row r="17" spans="1:13" x14ac:dyDescent="0.25">
      <c r="A17" s="56" t="s">
        <v>16</v>
      </c>
      <c r="B17" s="90">
        <v>3160630</v>
      </c>
      <c r="C17" s="91">
        <v>2279375</v>
      </c>
      <c r="D17" s="90">
        <v>10032</v>
      </c>
      <c r="E17" s="88">
        <v>10349.5</v>
      </c>
      <c r="F17" s="58">
        <f t="shared" si="0"/>
        <v>315.05482456140351</v>
      </c>
      <c r="G17" s="58">
        <f t="shared" si="0"/>
        <v>220.2401082177883</v>
      </c>
      <c r="H17" s="58">
        <f t="shared" si="1"/>
        <v>266.90896155827591</v>
      </c>
      <c r="I17" s="17">
        <v>1869404</v>
      </c>
      <c r="J17" s="17">
        <v>1597220</v>
      </c>
      <c r="K17" s="17">
        <v>252.72</v>
      </c>
      <c r="L17" s="59">
        <f t="shared" si="2"/>
        <v>0.69071532959167736</v>
      </c>
      <c r="M17" s="60">
        <f t="shared" si="3"/>
        <v>5.6144988755444387E-2</v>
      </c>
    </row>
    <row r="18" spans="1:13" x14ac:dyDescent="0.25">
      <c r="A18" s="56" t="s">
        <v>17</v>
      </c>
      <c r="B18" s="92">
        <v>23790868.059999999</v>
      </c>
      <c r="C18" s="91">
        <v>0</v>
      </c>
      <c r="D18" s="92">
        <v>69165</v>
      </c>
      <c r="E18" s="17"/>
      <c r="F18" s="58">
        <f t="shared" si="0"/>
        <v>343.97264599146968</v>
      </c>
      <c r="G18" s="58">
        <f t="shared" si="0"/>
        <v>0</v>
      </c>
      <c r="H18" s="58">
        <f t="shared" si="1"/>
        <v>343.97264599146968</v>
      </c>
      <c r="I18" s="19">
        <v>41051761.490000002</v>
      </c>
      <c r="J18" s="17"/>
      <c r="K18" s="17">
        <v>330.94</v>
      </c>
      <c r="L18" s="59">
        <f t="shared" si="2"/>
        <v>-0.420466572042339</v>
      </c>
      <c r="M18" s="60">
        <f>IF(K18=0,0,(H18-K18)/K18)</f>
        <v>3.9380691338217436E-2</v>
      </c>
    </row>
    <row r="19" spans="1:13" s="64" customFormat="1" ht="16.5" thickBot="1" x14ac:dyDescent="0.3">
      <c r="A19" s="61" t="s">
        <v>18</v>
      </c>
      <c r="B19" s="65">
        <f>SUM(B7:B18)</f>
        <v>119659631.79000001</v>
      </c>
      <c r="C19" s="65">
        <f>SUM(C7:C18)</f>
        <v>5217132</v>
      </c>
      <c r="D19" s="65">
        <f>SUM(D7:D18)</f>
        <v>378485.22</v>
      </c>
      <c r="E19" s="65">
        <f>SUM(E7:E18)</f>
        <v>24550.92</v>
      </c>
      <c r="F19" s="31">
        <f>IF(D19=0,0,B19/D19)</f>
        <v>316.15404107457624</v>
      </c>
      <c r="G19" s="31">
        <f>IF(E19=0,0,C19/E19)</f>
        <v>212.50250499777607</v>
      </c>
      <c r="H19" s="31">
        <f>IF(D19+E19=0,0,(B19+C19)/(D19+E19))</f>
        <v>309.84011456143861</v>
      </c>
      <c r="I19" s="31">
        <f>SUM(I7:I18)</f>
        <v>145020372.69999999</v>
      </c>
      <c r="J19" s="31">
        <f>SUM(J7:J18)</f>
        <v>9657183.2599999998</v>
      </c>
      <c r="K19" s="32">
        <v>294.60000000000002</v>
      </c>
      <c r="L19" s="62">
        <f>IF(I19=0,0,(B19-I19)/I19)</f>
        <v>-0.17487709097578388</v>
      </c>
      <c r="M19" s="63">
        <f>IF(K19=0,0,(H19-K19)/K19)</f>
        <v>5.1731549767272872E-2</v>
      </c>
    </row>
    <row r="22" spans="1:13" ht="20.25" x14ac:dyDescent="0.3">
      <c r="A22" s="149" t="str">
        <f>"MÅLESTATISTIKK FOR TØMRERE - 2. HALVÅR "&amp;FORS!$A$14</f>
        <v>MÅLESTATISTIKK FOR TØMRERE - 2. HALVÅR 2020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16.5" thickBot="1" x14ac:dyDescent="0.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5">
      <c r="A24" s="43"/>
      <c r="B24" s="44" t="s">
        <v>4</v>
      </c>
      <c r="C24" s="45"/>
      <c r="D24" s="44" t="s">
        <v>5</v>
      </c>
      <c r="E24" s="45"/>
      <c r="F24" s="44" t="str">
        <f>"Fortjeneste 2. halvår  "&amp;FORS!$A$14-0</f>
        <v>Fortjeneste 2. halvår  2020</v>
      </c>
      <c r="G24" s="46"/>
      <c r="H24" s="45"/>
      <c r="I24" s="44" t="str">
        <f>" 2. halvår  "&amp;FORS!$A$14-1</f>
        <v xml:space="preserve"> 2. halvår  2019</v>
      </c>
      <c r="J24" s="46"/>
      <c r="K24" s="45"/>
      <c r="L24" s="44" t="s">
        <v>23</v>
      </c>
      <c r="M24" s="47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27</v>
      </c>
      <c r="I25" s="49" t="s">
        <v>6</v>
      </c>
      <c r="J25" s="49" t="s">
        <v>6</v>
      </c>
      <c r="K25" s="50" t="s">
        <v>25</v>
      </c>
      <c r="L25" s="49" t="s">
        <v>6</v>
      </c>
      <c r="M25" s="51" t="s">
        <v>25</v>
      </c>
    </row>
    <row r="26" spans="1:13" x14ac:dyDescent="0.25">
      <c r="A26" s="52"/>
      <c r="B26" s="53" t="s">
        <v>24</v>
      </c>
      <c r="C26" s="53" t="s">
        <v>26</v>
      </c>
      <c r="D26" s="53" t="s">
        <v>24</v>
      </c>
      <c r="E26" s="53" t="s">
        <v>26</v>
      </c>
      <c r="F26" s="53" t="s">
        <v>24</v>
      </c>
      <c r="G26" s="53" t="s">
        <v>26</v>
      </c>
      <c r="H26" s="54" t="s">
        <v>28</v>
      </c>
      <c r="I26" s="53" t="s">
        <v>24</v>
      </c>
      <c r="J26" s="53" t="s">
        <v>26</v>
      </c>
      <c r="K26" s="54" t="s">
        <v>22</v>
      </c>
      <c r="L26" s="53" t="s">
        <v>24</v>
      </c>
      <c r="M26" s="55" t="s">
        <v>22</v>
      </c>
    </row>
    <row r="27" spans="1:13" x14ac:dyDescent="0.25">
      <c r="A27" s="56" t="s">
        <v>20</v>
      </c>
      <c r="B27" s="80">
        <v>3754412</v>
      </c>
      <c r="C27" s="74"/>
      <c r="D27" s="80">
        <v>12447</v>
      </c>
      <c r="E27" s="17"/>
      <c r="F27" s="58">
        <f t="shared" ref="F27:G38" si="4">IF(D27=0,0,B27/D27)</f>
        <v>301.63187916767095</v>
      </c>
      <c r="G27" s="58">
        <f t="shared" si="4"/>
        <v>0</v>
      </c>
      <c r="H27" s="58">
        <f>IF(D27+E27=0,0,(B27+C27)/(D27+E27))</f>
        <v>301.63187916767095</v>
      </c>
      <c r="I27" s="17">
        <v>2790787</v>
      </c>
      <c r="J27" s="17"/>
      <c r="K27" s="17">
        <v>293.49</v>
      </c>
      <c r="L27" s="59">
        <f>IF(I27=0,0,(B27-I27)/I27)</f>
        <v>0.34528790624293432</v>
      </c>
      <c r="M27" s="60">
        <f>IF(K27=0,0,(H27-K27)/K27)</f>
        <v>2.7741589722549101E-2</v>
      </c>
    </row>
    <row r="28" spans="1:13" x14ac:dyDescent="0.25">
      <c r="A28" s="56" t="s">
        <v>7</v>
      </c>
      <c r="B28" s="17"/>
      <c r="C28" s="17"/>
      <c r="D28" s="19"/>
      <c r="E28" s="17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>
        <v>2930601.38</v>
      </c>
      <c r="J28" s="17"/>
      <c r="K28" s="17">
        <v>288.54000000000002</v>
      </c>
      <c r="L28" s="59">
        <f t="shared" ref="L28:L39" si="6">IF(I28=0,0,(B28-I28)/I28)</f>
        <v>-1</v>
      </c>
      <c r="M28" s="60">
        <f t="shared" ref="M28:M39" si="7">IF(K28=0,0,(H28-K28)/K28)</f>
        <v>-1</v>
      </c>
    </row>
    <row r="29" spans="1:13" x14ac:dyDescent="0.25">
      <c r="A29" s="56" t="s">
        <v>21</v>
      </c>
      <c r="B29" s="17"/>
      <c r="C29" s="17"/>
      <c r="D29" s="17"/>
      <c r="E29" s="17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/>
      <c r="L29" s="59">
        <f t="shared" si="6"/>
        <v>0</v>
      </c>
      <c r="M29" s="60">
        <f t="shared" si="7"/>
        <v>0</v>
      </c>
    </row>
    <row r="30" spans="1:13" x14ac:dyDescent="0.25">
      <c r="A30" s="56" t="s">
        <v>8</v>
      </c>
      <c r="B30" s="19"/>
      <c r="C30" s="17"/>
      <c r="D30" s="19"/>
      <c r="E30" s="17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/>
      <c r="L30" s="59">
        <f t="shared" si="6"/>
        <v>0</v>
      </c>
      <c r="M30" s="60">
        <f t="shared" si="7"/>
        <v>0</v>
      </c>
    </row>
    <row r="31" spans="1:13" x14ac:dyDescent="0.25">
      <c r="A31" s="56" t="s">
        <v>9</v>
      </c>
      <c r="B31" s="125">
        <v>16687447</v>
      </c>
      <c r="C31" s="126">
        <v>337805</v>
      </c>
      <c r="D31" s="123">
        <v>57079.87</v>
      </c>
      <c r="E31" s="124">
        <v>1856.3</v>
      </c>
      <c r="F31" s="58">
        <f t="shared" si="4"/>
        <v>292.35257543508772</v>
      </c>
      <c r="G31" s="58">
        <f t="shared" si="4"/>
        <v>181.9775898292302</v>
      </c>
      <c r="H31" s="58">
        <f t="shared" si="5"/>
        <v>288.8761180103831</v>
      </c>
      <c r="I31" s="17">
        <v>6457780</v>
      </c>
      <c r="J31" s="17"/>
      <c r="K31" s="17">
        <v>271.98</v>
      </c>
      <c r="L31" s="59">
        <f t="shared" si="6"/>
        <v>1.5840841589524572</v>
      </c>
      <c r="M31" s="60">
        <f t="shared" si="7"/>
        <v>6.2122648762346779E-2</v>
      </c>
    </row>
    <row r="32" spans="1:13" x14ac:dyDescent="0.25">
      <c r="A32" s="56" t="s">
        <v>11</v>
      </c>
      <c r="B32" s="80">
        <v>1566462.38</v>
      </c>
      <c r="C32" s="74"/>
      <c r="D32" s="80">
        <v>5528.8</v>
      </c>
      <c r="E32" s="17"/>
      <c r="F32" s="58">
        <f t="shared" si="4"/>
        <v>283.32773477065547</v>
      </c>
      <c r="G32" s="58">
        <f t="shared" si="4"/>
        <v>0</v>
      </c>
      <c r="H32" s="58">
        <f t="shared" si="5"/>
        <v>283.32773477065547</v>
      </c>
      <c r="I32" s="19"/>
      <c r="J32" s="17"/>
      <c r="K32" s="17"/>
      <c r="L32" s="59">
        <f t="shared" si="6"/>
        <v>0</v>
      </c>
      <c r="M32" s="60">
        <f t="shared" si="7"/>
        <v>0</v>
      </c>
    </row>
    <row r="33" spans="1:13" x14ac:dyDescent="0.25">
      <c r="A33" s="56" t="s">
        <v>12</v>
      </c>
      <c r="B33" s="17"/>
      <c r="C33" s="17"/>
      <c r="D33" s="17"/>
      <c r="E33" s="17"/>
      <c r="F33" s="58">
        <f t="shared" si="4"/>
        <v>0</v>
      </c>
      <c r="G33" s="58">
        <f t="shared" si="4"/>
        <v>0</v>
      </c>
      <c r="H33" s="58">
        <f t="shared" si="5"/>
        <v>0</v>
      </c>
      <c r="I33" s="17"/>
      <c r="J33" s="17"/>
      <c r="K33" s="17"/>
      <c r="L33" s="59">
        <f t="shared" si="6"/>
        <v>0</v>
      </c>
      <c r="M33" s="60">
        <f t="shared" si="7"/>
        <v>0</v>
      </c>
    </row>
    <row r="34" spans="1:13" x14ac:dyDescent="0.25">
      <c r="A34" s="56" t="s">
        <v>13</v>
      </c>
      <c r="B34" s="17">
        <v>10004015</v>
      </c>
      <c r="C34" s="17">
        <v>2000000</v>
      </c>
      <c r="D34" s="17">
        <v>30161</v>
      </c>
      <c r="E34" s="17">
        <v>8500</v>
      </c>
      <c r="F34" s="58">
        <f t="shared" si="4"/>
        <v>331.68711249627</v>
      </c>
      <c r="G34" s="58">
        <f t="shared" si="4"/>
        <v>235.29411764705881</v>
      </c>
      <c r="H34" s="58">
        <f t="shared" si="5"/>
        <v>310.49416724864852</v>
      </c>
      <c r="I34" s="17">
        <v>12072029</v>
      </c>
      <c r="J34" s="17">
        <v>500000</v>
      </c>
      <c r="K34" s="17">
        <v>286.88</v>
      </c>
      <c r="L34" s="59">
        <f t="shared" si="6"/>
        <v>-0.1713062485187867</v>
      </c>
      <c r="M34" s="60">
        <f t="shared" si="7"/>
        <v>8.2313745289488732E-2</v>
      </c>
    </row>
    <row r="35" spans="1:13" x14ac:dyDescent="0.25">
      <c r="A35" s="56" t="s">
        <v>14</v>
      </c>
      <c r="B35" s="17">
        <v>71739144.280000001</v>
      </c>
      <c r="C35" s="106">
        <v>1606123.69</v>
      </c>
      <c r="D35" s="106">
        <v>232880.65</v>
      </c>
      <c r="E35" s="106">
        <v>13139.04</v>
      </c>
      <c r="F35" s="58">
        <f t="shared" si="4"/>
        <v>308.0511166556775</v>
      </c>
      <c r="G35" s="58">
        <f t="shared" si="4"/>
        <v>122.24056628185924</v>
      </c>
      <c r="H35" s="58">
        <f t="shared" si="5"/>
        <v>298.12763348331998</v>
      </c>
      <c r="I35" s="17">
        <v>78811131.769999996</v>
      </c>
      <c r="J35" s="17">
        <v>4257097.8099999996</v>
      </c>
      <c r="K35" s="17">
        <v>297.97000000000003</v>
      </c>
      <c r="L35" s="59">
        <f t="shared" si="6"/>
        <v>-8.9733357854048679E-2</v>
      </c>
      <c r="M35" s="60">
        <f t="shared" si="7"/>
        <v>5.2902467805468771E-4</v>
      </c>
    </row>
    <row r="36" spans="1:13" x14ac:dyDescent="0.25">
      <c r="A36" s="56" t="s">
        <v>15</v>
      </c>
      <c r="B36" s="19"/>
      <c r="C36" s="17"/>
      <c r="D36" s="19"/>
      <c r="E36" s="17"/>
      <c r="F36" s="58">
        <f t="shared" si="4"/>
        <v>0</v>
      </c>
      <c r="G36" s="58">
        <f t="shared" si="4"/>
        <v>0</v>
      </c>
      <c r="H36" s="58">
        <f t="shared" si="5"/>
        <v>0</v>
      </c>
      <c r="I36" s="17">
        <v>2731236.8</v>
      </c>
      <c r="J36" s="17">
        <v>397062.27</v>
      </c>
      <c r="K36" s="17">
        <v>255.02</v>
      </c>
      <c r="L36" s="59">
        <f t="shared" si="6"/>
        <v>-1</v>
      </c>
      <c r="M36" s="60">
        <f t="shared" si="7"/>
        <v>-1</v>
      </c>
    </row>
    <row r="37" spans="1:13" x14ac:dyDescent="0.25">
      <c r="A37" s="56" t="s">
        <v>16</v>
      </c>
      <c r="B37" s="19">
        <v>10482940</v>
      </c>
      <c r="C37" s="17">
        <v>37500</v>
      </c>
      <c r="D37" s="19">
        <v>34880</v>
      </c>
      <c r="E37" s="17">
        <v>167</v>
      </c>
      <c r="F37" s="58">
        <f t="shared" si="4"/>
        <v>300.54300458715596</v>
      </c>
      <c r="G37" s="58">
        <f t="shared" si="4"/>
        <v>224.55089820359282</v>
      </c>
      <c r="H37" s="58">
        <f t="shared" si="5"/>
        <v>300.18089993437383</v>
      </c>
      <c r="I37" s="17">
        <v>9172323</v>
      </c>
      <c r="J37" s="17">
        <v>776008</v>
      </c>
      <c r="K37" s="17">
        <v>278.29000000000002</v>
      </c>
      <c r="L37" s="59">
        <f t="shared" si="6"/>
        <v>0.14288823016808283</v>
      </c>
      <c r="M37" s="60">
        <f t="shared" si="7"/>
        <v>7.8662186691486599E-2</v>
      </c>
    </row>
    <row r="38" spans="1:13" x14ac:dyDescent="0.25">
      <c r="A38" s="56" t="s">
        <v>17</v>
      </c>
      <c r="B38" s="135">
        <v>48046246.520000003</v>
      </c>
      <c r="C38" s="136">
        <v>8470308.1300000008</v>
      </c>
      <c r="D38" s="135">
        <v>134981.4</v>
      </c>
      <c r="E38" s="137">
        <v>38789.33</v>
      </c>
      <c r="F38" s="58">
        <f t="shared" si="4"/>
        <v>355.94716397962981</v>
      </c>
      <c r="G38" s="58">
        <f t="shared" si="4"/>
        <v>218.36696148141772</v>
      </c>
      <c r="H38" s="58">
        <f t="shared" si="5"/>
        <v>325.23633094019925</v>
      </c>
      <c r="I38" s="17">
        <v>54229915.229999997</v>
      </c>
      <c r="J38" s="17"/>
      <c r="K38" s="17">
        <v>376.22</v>
      </c>
      <c r="L38" s="59">
        <f t="shared" si="6"/>
        <v>-0.11402689242226931</v>
      </c>
      <c r="M38" s="60">
        <f t="shared" si="7"/>
        <v>-0.13551557349370255</v>
      </c>
    </row>
    <row r="39" spans="1:13" s="64" customFormat="1" ht="16.5" thickBot="1" x14ac:dyDescent="0.3">
      <c r="A39" s="61" t="s">
        <v>18</v>
      </c>
      <c r="B39" s="65">
        <f>SUM(B27:B38)</f>
        <v>162280667.18000001</v>
      </c>
      <c r="C39" s="65">
        <f>SUM(C27:C38)</f>
        <v>12451736.82</v>
      </c>
      <c r="D39" s="65">
        <f>SUM(D27:D38)</f>
        <v>507958.72</v>
      </c>
      <c r="E39" s="65">
        <f>SUM(E27:E38)</f>
        <v>62451.67</v>
      </c>
      <c r="F39" s="65">
        <f>IF(D39=0,0,B39/D39)</f>
        <v>319.47609282108596</v>
      </c>
      <c r="G39" s="65">
        <f>IF(E39=0,0,C39/E39)</f>
        <v>199.38196720760232</v>
      </c>
      <c r="H39" s="65">
        <f>IF(D39+E39=0,0,(B39+C39)/(D39+E39))</f>
        <v>306.32752674789111</v>
      </c>
      <c r="I39" s="65">
        <f>SUM(I27:I38)</f>
        <v>169195804.17999998</v>
      </c>
      <c r="J39" s="65">
        <f>SUM(J27:J38)</f>
        <v>5930168.0800000001</v>
      </c>
      <c r="K39" s="72">
        <v>313.75</v>
      </c>
      <c r="L39" s="66">
        <f t="shared" si="6"/>
        <v>-4.087061752809934E-2</v>
      </c>
      <c r="M39" s="67">
        <f t="shared" si="7"/>
        <v>-2.3657285265685696E-2</v>
      </c>
    </row>
    <row r="40" spans="1:13" x14ac:dyDescent="0.25">
      <c r="J40" s="68"/>
    </row>
    <row r="42" spans="1:13" ht="20.25" x14ac:dyDescent="0.3">
      <c r="A42" s="149" t="str">
        <f>"MÅLESTATISTIKK FOR TØMRERE - GJENNOMSNITT HELE ÅRET  "&amp;FORS!$A$14</f>
        <v>MÅLESTATISTIKK FOR TØMRERE - GJENNOMSNITT HELE ÅRET  2020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3" ht="16.5" thickBot="1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3"/>
      <c r="B44" s="44" t="s">
        <v>4</v>
      </c>
      <c r="C44" s="45"/>
      <c r="D44" s="44" t="s">
        <v>5</v>
      </c>
      <c r="E44" s="45"/>
      <c r="F44" s="44" t="str">
        <f>"Fortjeneste hele  "&amp;FORS!$A$14-0</f>
        <v>Fortjeneste hele  2020</v>
      </c>
      <c r="G44" s="46"/>
      <c r="H44" s="45"/>
      <c r="I44" s="44" t="str">
        <f>" Hele året  "&amp;FORS!$A$14-1</f>
        <v xml:space="preserve"> Hele året  2019</v>
      </c>
      <c r="J44" s="46"/>
      <c r="K44" s="45"/>
      <c r="L44" s="44" t="s">
        <v>23</v>
      </c>
      <c r="M44" s="47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27</v>
      </c>
      <c r="I45" s="49" t="s">
        <v>6</v>
      </c>
      <c r="J45" s="49" t="s">
        <v>6</v>
      </c>
      <c r="K45" s="50" t="s">
        <v>25</v>
      </c>
      <c r="L45" s="49" t="s">
        <v>6</v>
      </c>
      <c r="M45" s="51" t="s">
        <v>25</v>
      </c>
    </row>
    <row r="46" spans="1:13" x14ac:dyDescent="0.25">
      <c r="A46" s="52"/>
      <c r="B46" s="69" t="s">
        <v>24</v>
      </c>
      <c r="C46" s="69" t="s">
        <v>26</v>
      </c>
      <c r="D46" s="69" t="s">
        <v>24</v>
      </c>
      <c r="E46" s="69" t="s">
        <v>26</v>
      </c>
      <c r="F46" s="69" t="s">
        <v>24</v>
      </c>
      <c r="G46" s="69" t="s">
        <v>26</v>
      </c>
      <c r="H46" s="70" t="s">
        <v>28</v>
      </c>
      <c r="I46" s="69" t="s">
        <v>24</v>
      </c>
      <c r="J46" s="69" t="s">
        <v>26</v>
      </c>
      <c r="K46" s="70" t="s">
        <v>22</v>
      </c>
      <c r="L46" s="69" t="s">
        <v>24</v>
      </c>
      <c r="M46" s="71" t="s">
        <v>22</v>
      </c>
    </row>
    <row r="47" spans="1:13" x14ac:dyDescent="0.25">
      <c r="A47" s="56" t="s">
        <v>20</v>
      </c>
      <c r="B47" s="58">
        <f>SUMIFS(B$7:B$19,$A$7:$A$19,$A47)+SUMIFS(B$27:B$39,$A$27:$A$39,$A47)</f>
        <v>9089238</v>
      </c>
      <c r="C47" s="58">
        <f t="shared" ref="C47:E58" si="8">SUMIFS(C$7:C$19,$A$7:$A$19,$A47)+SUMIFS(C$27:C$39,$A$27:$A$39,$A47)</f>
        <v>0</v>
      </c>
      <c r="D47" s="58">
        <f t="shared" si="8"/>
        <v>30836</v>
      </c>
      <c r="E47" s="58">
        <f t="shared" si="8"/>
        <v>0</v>
      </c>
      <c r="F47" s="58">
        <f>IF(D47=0,0,B47/D47)</f>
        <v>294.76060448826047</v>
      </c>
      <c r="G47" s="58">
        <f>IF(E47=0,0,C27/E47)</f>
        <v>0</v>
      </c>
      <c r="H47" s="58">
        <f>IF(D47+E47=0,0,(B47+C47)/(D47+E47))</f>
        <v>294.76060448826047</v>
      </c>
      <c r="I47" s="58">
        <f>SUMIFS(I$7:I$19,$A$7:$A$19,$A47)+SUMIFS(I$27:I$39,$A$27:$A$39,$A47)</f>
        <v>12229039</v>
      </c>
      <c r="J47" s="58">
        <f>SUMIFS(J$7:J$19,$A$7:$A$19,$A47)+SUMIFS(J$27:J$39,$A$27:$A$39,$A47)</f>
        <v>0</v>
      </c>
      <c r="K47" s="17">
        <v>296.76</v>
      </c>
      <c r="L47" s="59">
        <f>IF(I47=0,0,(B47-I47)/I47)</f>
        <v>-0.25674961049678557</v>
      </c>
      <c r="M47" s="60">
        <f>IF(K47=0,0,(H47-K47)/K47)</f>
        <v>-6.7374157963995211E-3</v>
      </c>
    </row>
    <row r="48" spans="1:13" x14ac:dyDescent="0.25">
      <c r="A48" s="56" t="s">
        <v>7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5590617.5800000001</v>
      </c>
      <c r="J48" s="58">
        <f t="shared" si="12"/>
        <v>0</v>
      </c>
      <c r="K48" s="17">
        <v>282.11</v>
      </c>
      <c r="L48" s="59">
        <f t="shared" ref="L48:L58" si="13">IF(I48=0,0,(B48-I48)/I48)</f>
        <v>-1</v>
      </c>
      <c r="M48" s="60">
        <f t="shared" ref="M48:M58" si="14">IF(K48=0,0,(H48-K48)/K48)</f>
        <v>-1</v>
      </c>
    </row>
    <row r="49" spans="1:13" x14ac:dyDescent="0.25">
      <c r="A49" s="56" t="s">
        <v>21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/>
      <c r="L49" s="59">
        <f t="shared" si="13"/>
        <v>0</v>
      </c>
      <c r="M49" s="60">
        <f t="shared" si="14"/>
        <v>0</v>
      </c>
    </row>
    <row r="50" spans="1:13" x14ac:dyDescent="0.25">
      <c r="A50" s="56" t="s">
        <v>8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/>
      <c r="L50" s="59">
        <f t="shared" si="13"/>
        <v>0</v>
      </c>
      <c r="M50" s="60">
        <f t="shared" si="14"/>
        <v>0</v>
      </c>
    </row>
    <row r="51" spans="1:13" x14ac:dyDescent="0.25">
      <c r="A51" s="56" t="s">
        <v>9</v>
      </c>
      <c r="B51" s="58">
        <f t="shared" si="9"/>
        <v>24311907</v>
      </c>
      <c r="C51" s="58">
        <f t="shared" si="8"/>
        <v>830561</v>
      </c>
      <c r="D51" s="58">
        <f t="shared" si="8"/>
        <v>82371.87</v>
      </c>
      <c r="E51" s="58">
        <f t="shared" si="8"/>
        <v>4109.28</v>
      </c>
      <c r="F51" s="58">
        <f t="shared" si="10"/>
        <v>295.14817376368899</v>
      </c>
      <c r="G51" s="58">
        <f t="shared" si="10"/>
        <v>202.11837596853951</v>
      </c>
      <c r="H51" s="58">
        <f t="shared" si="11"/>
        <v>290.72772505916032</v>
      </c>
      <c r="I51" s="58">
        <f t="shared" si="12"/>
        <v>14488595.050000001</v>
      </c>
      <c r="J51" s="58">
        <f t="shared" si="12"/>
        <v>0</v>
      </c>
      <c r="K51" s="17">
        <v>276.87</v>
      </c>
      <c r="L51" s="59">
        <f t="shared" si="13"/>
        <v>0.67800307180232766</v>
      </c>
      <c r="M51" s="60">
        <f t="shared" si="14"/>
        <v>5.0051378116662389E-2</v>
      </c>
    </row>
    <row r="52" spans="1:13" x14ac:dyDescent="0.25">
      <c r="A52" s="56" t="s">
        <v>11</v>
      </c>
      <c r="B52" s="58">
        <f t="shared" si="9"/>
        <v>1566462.38</v>
      </c>
      <c r="C52" s="58">
        <f t="shared" si="8"/>
        <v>0</v>
      </c>
      <c r="D52" s="57">
        <f t="shared" si="8"/>
        <v>5528.8</v>
      </c>
      <c r="E52" s="58">
        <f t="shared" si="8"/>
        <v>0</v>
      </c>
      <c r="F52" s="58">
        <f>IF(D52=0,0,B52/D52)</f>
        <v>283.32773477065547</v>
      </c>
      <c r="G52" s="58">
        <f t="shared" si="10"/>
        <v>0</v>
      </c>
      <c r="H52" s="58">
        <f>IF(D52+E52=0,0,(B52+C52)/(D52+E52))</f>
        <v>283.32773477065547</v>
      </c>
      <c r="I52" s="58">
        <f t="shared" si="12"/>
        <v>0</v>
      </c>
      <c r="J52" s="58">
        <f t="shared" si="12"/>
        <v>0</v>
      </c>
      <c r="K52" s="17"/>
      <c r="L52" s="59">
        <f t="shared" si="13"/>
        <v>0</v>
      </c>
      <c r="M52" s="60">
        <f t="shared" si="14"/>
        <v>0</v>
      </c>
    </row>
    <row r="53" spans="1:13" x14ac:dyDescent="0.25">
      <c r="A53" s="56" t="s">
        <v>12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/>
      <c r="L53" s="59">
        <f t="shared" si="13"/>
        <v>0</v>
      </c>
      <c r="M53" s="60">
        <f t="shared" si="14"/>
        <v>0</v>
      </c>
    </row>
    <row r="54" spans="1:13" x14ac:dyDescent="0.25">
      <c r="A54" s="56" t="s">
        <v>13</v>
      </c>
      <c r="B54" s="58">
        <f t="shared" si="9"/>
        <v>25929189.600000001</v>
      </c>
      <c r="C54" s="58">
        <f t="shared" si="8"/>
        <v>2000000</v>
      </c>
      <c r="D54" s="58">
        <f t="shared" si="8"/>
        <v>80575</v>
      </c>
      <c r="E54" s="58">
        <f t="shared" si="8"/>
        <v>8500</v>
      </c>
      <c r="F54" s="58">
        <f t="shared" si="10"/>
        <v>321.80191870927712</v>
      </c>
      <c r="G54" s="58">
        <f t="shared" si="10"/>
        <v>235.29411764705881</v>
      </c>
      <c r="H54" s="58">
        <f t="shared" si="11"/>
        <v>313.54689419028909</v>
      </c>
      <c r="I54" s="58">
        <f t="shared" si="12"/>
        <v>20679500</v>
      </c>
      <c r="J54" s="58">
        <f t="shared" si="12"/>
        <v>500000</v>
      </c>
      <c r="K54" s="17">
        <v>289.56</v>
      </c>
      <c r="L54" s="59">
        <f t="shared" si="13"/>
        <v>0.25385960008704278</v>
      </c>
      <c r="M54" s="60">
        <f t="shared" si="14"/>
        <v>8.2839115175746283E-2</v>
      </c>
    </row>
    <row r="55" spans="1:13" x14ac:dyDescent="0.25">
      <c r="A55" s="56" t="s">
        <v>14</v>
      </c>
      <c r="B55" s="58">
        <f t="shared" si="9"/>
        <v>134807055.41</v>
      </c>
      <c r="C55" s="58">
        <f t="shared" si="8"/>
        <v>4051124.69</v>
      </c>
      <c r="D55" s="58">
        <f t="shared" si="8"/>
        <v>436423.87</v>
      </c>
      <c r="E55" s="58">
        <f t="shared" si="8"/>
        <v>25087.480000000003</v>
      </c>
      <c r="F55" s="58">
        <f t="shared" si="10"/>
        <v>308.89019752746339</v>
      </c>
      <c r="G55" s="58">
        <f t="shared" si="10"/>
        <v>161.47993700443405</v>
      </c>
      <c r="H55" s="58">
        <f t="shared" si="11"/>
        <v>300.87706423688172</v>
      </c>
      <c r="I55" s="58">
        <f t="shared" si="12"/>
        <v>151641882.72999999</v>
      </c>
      <c r="J55" s="58">
        <f t="shared" si="12"/>
        <v>11372733.07</v>
      </c>
      <c r="K55" s="17">
        <v>292.51</v>
      </c>
      <c r="L55" s="59">
        <f t="shared" si="13"/>
        <v>-0.11101700280241564</v>
      </c>
      <c r="M55" s="60">
        <f t="shared" si="14"/>
        <v>2.8604369891223315E-2</v>
      </c>
    </row>
    <row r="56" spans="1:13" x14ac:dyDescent="0.25">
      <c r="A56" s="56" t="s">
        <v>15</v>
      </c>
      <c r="B56" s="58">
        <f t="shared" si="9"/>
        <v>755762</v>
      </c>
      <c r="C56" s="58">
        <f t="shared" si="8"/>
        <v>0</v>
      </c>
      <c r="D56" s="58">
        <f t="shared" si="8"/>
        <v>1650</v>
      </c>
      <c r="E56" s="58">
        <f t="shared" si="8"/>
        <v>0</v>
      </c>
      <c r="F56" s="58">
        <f>IF(D56=0,0,B56/D56)</f>
        <v>458.03757575757578</v>
      </c>
      <c r="G56" s="58">
        <f t="shared" si="10"/>
        <v>0</v>
      </c>
      <c r="H56" s="58">
        <f t="shared" si="11"/>
        <v>458.03757575757578</v>
      </c>
      <c r="I56" s="58">
        <f t="shared" si="12"/>
        <v>3263138.8</v>
      </c>
      <c r="J56" s="58">
        <f t="shared" si="12"/>
        <v>1341390.27</v>
      </c>
      <c r="K56" s="17">
        <v>211.48</v>
      </c>
      <c r="L56" s="59">
        <f t="shared" si="13"/>
        <v>-0.76839416086131551</v>
      </c>
      <c r="M56" s="60">
        <f t="shared" si="14"/>
        <v>1.1658671068544344</v>
      </c>
    </row>
    <row r="57" spans="1:13" x14ac:dyDescent="0.25">
      <c r="A57" s="56" t="s">
        <v>16</v>
      </c>
      <c r="B57" s="58">
        <f t="shared" si="9"/>
        <v>13643570</v>
      </c>
      <c r="C57" s="58">
        <f t="shared" si="8"/>
        <v>2316875</v>
      </c>
      <c r="D57" s="58">
        <f t="shared" si="8"/>
        <v>44912</v>
      </c>
      <c r="E57" s="58">
        <f>SUMIFS(E$7:E$19,$A$7:$A$19,$A57)+SUMIFS(E$27:E$39,$A$27:$A$39,$A57)</f>
        <v>10516.5</v>
      </c>
      <c r="F57" s="58">
        <f>IF(D57=0,0,B57/D57)</f>
        <v>303.7845119344496</v>
      </c>
      <c r="G57" s="58">
        <f t="shared" si="10"/>
        <v>220.30856273475015</v>
      </c>
      <c r="H57" s="58">
        <f t="shared" si="11"/>
        <v>287.94654374554608</v>
      </c>
      <c r="I57" s="58">
        <f t="shared" si="12"/>
        <v>11041727</v>
      </c>
      <c r="J57" s="58">
        <f t="shared" si="12"/>
        <v>2373228</v>
      </c>
      <c r="K57" s="17">
        <v>371.2</v>
      </c>
      <c r="L57" s="59">
        <f t="shared" si="13"/>
        <v>0.23563732376284977</v>
      </c>
      <c r="M57" s="60">
        <f t="shared" si="14"/>
        <v>-0.22428194034066248</v>
      </c>
    </row>
    <row r="58" spans="1:13" x14ac:dyDescent="0.25">
      <c r="A58" s="56" t="s">
        <v>17</v>
      </c>
      <c r="B58" s="58">
        <f t="shared" si="9"/>
        <v>71837114.579999998</v>
      </c>
      <c r="C58" s="58">
        <f t="shared" si="8"/>
        <v>8470308.1300000008</v>
      </c>
      <c r="D58" s="57">
        <f t="shared" si="8"/>
        <v>204146.4</v>
      </c>
      <c r="E58" s="58">
        <f t="shared" si="8"/>
        <v>38789.33</v>
      </c>
      <c r="F58" s="58">
        <f t="shared" si="10"/>
        <v>351.89018557270663</v>
      </c>
      <c r="G58" s="58">
        <f t="shared" si="10"/>
        <v>218.36696148141772</v>
      </c>
      <c r="H58" s="58">
        <f t="shared" si="11"/>
        <v>330.57065220500914</v>
      </c>
      <c r="I58" s="58">
        <f t="shared" si="12"/>
        <v>95281676.719999999</v>
      </c>
      <c r="J58" s="58">
        <f t="shared" si="12"/>
        <v>0</v>
      </c>
      <c r="K58" s="17">
        <v>355.28</v>
      </c>
      <c r="L58" s="59">
        <f t="shared" si="13"/>
        <v>-0.24605530619381821</v>
      </c>
      <c r="M58" s="60">
        <f t="shared" si="14"/>
        <v>-6.9548941102766368E-2</v>
      </c>
    </row>
    <row r="59" spans="1:13" s="64" customFormat="1" ht="16.5" thickBot="1" x14ac:dyDescent="0.3">
      <c r="A59" s="61" t="s">
        <v>18</v>
      </c>
      <c r="B59" s="65">
        <f>SUM(B47:B58)</f>
        <v>281940298.96999997</v>
      </c>
      <c r="C59" s="65">
        <f>SUM(C47:C58)</f>
        <v>17668868.82</v>
      </c>
      <c r="D59" s="65">
        <f>SUM(D47:D58)</f>
        <v>886443.94000000006</v>
      </c>
      <c r="E59" s="65">
        <f>SUM(E47:E58)</f>
        <v>87002.59</v>
      </c>
      <c r="F59" s="65">
        <f>IF(D59=0,0,B59/D59)</f>
        <v>318.05767544645852</v>
      </c>
      <c r="G59" s="65">
        <f>IF(E59=0,0,C59/E59)</f>
        <v>203.08440036095479</v>
      </c>
      <c r="H59" s="65">
        <f>IF(D59+E59=0,0,(B59+C59)/(D59+E59))</f>
        <v>307.7818437444119</v>
      </c>
      <c r="I59" s="65">
        <f>SUM(I47:I58)</f>
        <v>314216176.88</v>
      </c>
      <c r="J59" s="65">
        <f>SUM(J47:J58)</f>
        <v>15587351.34</v>
      </c>
      <c r="K59" s="72">
        <v>304.47000000000003</v>
      </c>
      <c r="L59" s="66">
        <f>IF(I59=0,0,(B59-I59)/I59)</f>
        <v>-0.10271870223386452</v>
      </c>
      <c r="M59" s="67">
        <f>IF(K59=0,0,(H59-K59)/K59)</f>
        <v>1.0877405801595802E-2</v>
      </c>
    </row>
    <row r="62" spans="1:13" x14ac:dyDescent="0.25">
      <c r="I62" s="68"/>
    </row>
    <row r="64" spans="1:13" x14ac:dyDescent="0.2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64"/>
  <sheetViews>
    <sheetView showZeros="0" topLeftCell="A28" zoomScale="84" zoomScaleNormal="84" workbookViewId="0">
      <selection activeCell="B38" sqref="B38:E38"/>
    </sheetView>
  </sheetViews>
  <sheetFormatPr baseColWidth="10" defaultColWidth="9" defaultRowHeight="15.75" x14ac:dyDescent="0.25"/>
  <cols>
    <col min="1" max="1" width="20.625" style="41" customWidth="1"/>
    <col min="2" max="2" width="15.375" style="40" customWidth="1"/>
    <col min="3" max="3" width="12.875" style="40" bestFit="1" customWidth="1"/>
    <col min="4" max="4" width="12.25" style="40" customWidth="1"/>
    <col min="5" max="5" width="10.75" style="40" customWidth="1"/>
    <col min="6" max="8" width="10" style="40" customWidth="1"/>
    <col min="9" max="9" width="13.87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.25" x14ac:dyDescent="0.3">
      <c r="A2" s="149" t="str">
        <f>"MÅLESTATISTIKK FOR MALERE - 1. HALVÅR "&amp;FORS!$A$14</f>
        <v>MÅLESTATISTIKK FOR MALERE - 1. HALVÅR 2020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16.5" thickBot="1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43"/>
      <c r="B4" s="44" t="s">
        <v>4</v>
      </c>
      <c r="C4" s="45"/>
      <c r="D4" s="44" t="s">
        <v>5</v>
      </c>
      <c r="E4" s="45"/>
      <c r="F4" s="44" t="str">
        <f>"Fortjeneste 1. halvår  "&amp;FORS!$A$14-0</f>
        <v>Fortjeneste 1. halvår  2020</v>
      </c>
      <c r="G4" s="46"/>
      <c r="H4" s="45"/>
      <c r="I4" s="44" t="str">
        <f>" 1. halvår  "&amp;FORS!$A$14-1</f>
        <v xml:space="preserve"> 1. halvår  2019</v>
      </c>
      <c r="J4" s="46"/>
      <c r="K4" s="45"/>
      <c r="L4" s="44" t="s">
        <v>23</v>
      </c>
      <c r="M4" s="47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27</v>
      </c>
      <c r="I5" s="49" t="s">
        <v>6</v>
      </c>
      <c r="J5" s="49" t="s">
        <v>6</v>
      </c>
      <c r="K5" s="50" t="s">
        <v>25</v>
      </c>
      <c r="L5" s="49" t="s">
        <v>6</v>
      </c>
      <c r="M5" s="51" t="s">
        <v>25</v>
      </c>
    </row>
    <row r="6" spans="1:13" x14ac:dyDescent="0.25">
      <c r="A6" s="52"/>
      <c r="B6" s="53" t="s">
        <v>24</v>
      </c>
      <c r="C6" s="53" t="s">
        <v>26</v>
      </c>
      <c r="D6" s="53" t="s">
        <v>24</v>
      </c>
      <c r="E6" s="53" t="s">
        <v>26</v>
      </c>
      <c r="F6" s="53" t="s">
        <v>24</v>
      </c>
      <c r="G6" s="53" t="s">
        <v>26</v>
      </c>
      <c r="H6" s="54" t="s">
        <v>28</v>
      </c>
      <c r="I6" s="53" t="s">
        <v>24</v>
      </c>
      <c r="J6" s="53" t="s">
        <v>26</v>
      </c>
      <c r="K6" s="54" t="s">
        <v>22</v>
      </c>
      <c r="L6" s="53" t="s">
        <v>24</v>
      </c>
      <c r="M6" s="55" t="s">
        <v>22</v>
      </c>
    </row>
    <row r="7" spans="1:13" x14ac:dyDescent="0.25">
      <c r="A7" s="56" t="s">
        <v>20</v>
      </c>
      <c r="B7" s="85"/>
      <c r="C7" s="84"/>
      <c r="D7" s="85"/>
      <c r="E7" s="85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>
        <v>0</v>
      </c>
      <c r="L7" s="59">
        <f>IF(I7=0,0,(B7-I7)/I7)</f>
        <v>0</v>
      </c>
      <c r="M7" s="60">
        <f>IF(K7=0,0,(H7-K7)/K7)</f>
        <v>0</v>
      </c>
    </row>
    <row r="8" spans="1:13" x14ac:dyDescent="0.25">
      <c r="A8" s="56" t="s">
        <v>7</v>
      </c>
      <c r="B8" s="93">
        <v>2428780.9300000002</v>
      </c>
      <c r="C8" s="87"/>
      <c r="D8" s="93">
        <v>9428.18</v>
      </c>
      <c r="E8" s="84"/>
      <c r="F8" s="58">
        <f>IF(D8=0,0,B8/D8)</f>
        <v>257.60867208729576</v>
      </c>
      <c r="G8" s="58">
        <f t="shared" ref="F8:G18" si="0">IF(E8=0,0,C8/E8)</f>
        <v>0</v>
      </c>
      <c r="H8" s="58">
        <f>IF(D8+E8=0,0,(B8+C8)/(D8+E8))</f>
        <v>257.60867208729576</v>
      </c>
      <c r="I8" s="73">
        <v>2027204.2</v>
      </c>
      <c r="J8" s="2"/>
      <c r="K8" s="3">
        <v>245.32</v>
      </c>
      <c r="L8" s="59">
        <f>IF(I8=0,0,(B8-I8)/I8)</f>
        <v>0.19809387233905704</v>
      </c>
      <c r="M8" s="60">
        <f t="shared" ref="M8:M18" si="1">IF(K8=0,0,(H8-K8)/K8)</f>
        <v>5.0092418422043719E-2</v>
      </c>
    </row>
    <row r="9" spans="1:13" x14ac:dyDescent="0.25">
      <c r="A9" s="56" t="s">
        <v>21</v>
      </c>
      <c r="B9" s="84"/>
      <c r="C9" s="84"/>
      <c r="D9" s="84"/>
      <c r="E9" s="84"/>
      <c r="F9" s="58">
        <f t="shared" si="0"/>
        <v>0</v>
      </c>
      <c r="G9" s="58">
        <f t="shared" si="0"/>
        <v>0</v>
      </c>
      <c r="H9" s="58">
        <f t="shared" ref="H9:H18" si="2">IF(D9+E9=0,0,(B9+C9)/(D9+E9))</f>
        <v>0</v>
      </c>
      <c r="I9" s="17"/>
      <c r="J9" s="17"/>
      <c r="K9" s="17"/>
      <c r="L9" s="59">
        <f t="shared" ref="L9:L18" si="3">IF(I9=0,0,(B9-I9)/I9)</f>
        <v>0</v>
      </c>
      <c r="M9" s="60">
        <f t="shared" si="1"/>
        <v>0</v>
      </c>
    </row>
    <row r="10" spans="1:13" x14ac:dyDescent="0.25">
      <c r="A10" s="56" t="s">
        <v>8</v>
      </c>
      <c r="B10" s="85"/>
      <c r="C10" s="84"/>
      <c r="D10" s="85"/>
      <c r="E10" s="84"/>
      <c r="F10" s="58">
        <f t="shared" si="0"/>
        <v>0</v>
      </c>
      <c r="G10" s="58">
        <f t="shared" si="0"/>
        <v>0</v>
      </c>
      <c r="H10" s="58">
        <f t="shared" si="2"/>
        <v>0</v>
      </c>
      <c r="I10" s="17"/>
      <c r="J10" s="17"/>
      <c r="K10" s="17"/>
      <c r="L10" s="59">
        <f t="shared" si="3"/>
        <v>0</v>
      </c>
      <c r="M10" s="60">
        <f t="shared" si="1"/>
        <v>0</v>
      </c>
    </row>
    <row r="11" spans="1:13" x14ac:dyDescent="0.25">
      <c r="A11" s="56" t="s">
        <v>9</v>
      </c>
      <c r="B11" s="85">
        <v>898136</v>
      </c>
      <c r="C11" s="84"/>
      <c r="D11" s="85">
        <v>2279.5</v>
      </c>
      <c r="E11" s="84"/>
      <c r="F11" s="58">
        <f>IF(D11=0,0,B11/D11)</f>
        <v>394.00570300504495</v>
      </c>
      <c r="G11" s="58">
        <f t="shared" si="0"/>
        <v>0</v>
      </c>
      <c r="H11" s="58">
        <f>IF(D11+E11=0,0,(B11+C11)/(D11+E11))</f>
        <v>394.00570300504495</v>
      </c>
      <c r="I11" s="17">
        <v>2830789.65</v>
      </c>
      <c r="J11" s="17"/>
      <c r="K11" s="17">
        <v>333.07</v>
      </c>
      <c r="L11" s="59">
        <f t="shared" si="3"/>
        <v>-0.6827259842496598</v>
      </c>
      <c r="M11" s="60">
        <f t="shared" si="1"/>
        <v>0.18295164081137585</v>
      </c>
    </row>
    <row r="12" spans="1:13" x14ac:dyDescent="0.25">
      <c r="A12" s="56" t="s">
        <v>11</v>
      </c>
      <c r="B12" s="85"/>
      <c r="C12" s="84"/>
      <c r="D12" s="85"/>
      <c r="E12" s="84"/>
      <c r="F12" s="58">
        <f t="shared" si="0"/>
        <v>0</v>
      </c>
      <c r="G12" s="58">
        <f t="shared" si="0"/>
        <v>0</v>
      </c>
      <c r="H12" s="58">
        <f t="shared" si="2"/>
        <v>0</v>
      </c>
      <c r="I12" s="17"/>
      <c r="J12" s="17"/>
      <c r="K12" s="17"/>
      <c r="L12" s="59">
        <f t="shared" si="3"/>
        <v>0</v>
      </c>
      <c r="M12" s="60">
        <f t="shared" si="1"/>
        <v>0</v>
      </c>
    </row>
    <row r="13" spans="1:13" x14ac:dyDescent="0.25">
      <c r="A13" s="56" t="s">
        <v>12</v>
      </c>
      <c r="B13" s="84"/>
      <c r="C13" s="84"/>
      <c r="D13" s="84"/>
      <c r="E13" s="84"/>
      <c r="F13" s="58">
        <f t="shared" si="0"/>
        <v>0</v>
      </c>
      <c r="G13" s="58">
        <f t="shared" si="0"/>
        <v>0</v>
      </c>
      <c r="H13" s="58">
        <f t="shared" si="2"/>
        <v>0</v>
      </c>
      <c r="I13" s="17"/>
      <c r="J13" s="17"/>
      <c r="K13" s="17"/>
      <c r="L13" s="59">
        <f t="shared" si="3"/>
        <v>0</v>
      </c>
      <c r="M13" s="60">
        <f t="shared" si="1"/>
        <v>0</v>
      </c>
    </row>
    <row r="14" spans="1:13" x14ac:dyDescent="0.25">
      <c r="A14" s="56" t="s">
        <v>13</v>
      </c>
      <c r="B14" s="85">
        <v>288290</v>
      </c>
      <c r="C14" s="84">
        <v>265600</v>
      </c>
      <c r="D14" s="85">
        <v>656.5</v>
      </c>
      <c r="E14" s="84">
        <v>1270</v>
      </c>
      <c r="F14" s="58">
        <f t="shared" si="0"/>
        <v>439.13175932977913</v>
      </c>
      <c r="G14" s="58">
        <f t="shared" si="0"/>
        <v>209.13385826771653</v>
      </c>
      <c r="H14" s="58">
        <f t="shared" si="2"/>
        <v>287.51103036594861</v>
      </c>
      <c r="I14" s="17">
        <v>86656</v>
      </c>
      <c r="J14" s="17"/>
      <c r="K14" s="17">
        <v>381.74</v>
      </c>
      <c r="L14" s="59">
        <f t="shared" si="3"/>
        <v>2.3268325332348598</v>
      </c>
      <c r="M14" s="60">
        <f t="shared" si="1"/>
        <v>-0.24684070213771517</v>
      </c>
    </row>
    <row r="15" spans="1:13" x14ac:dyDescent="0.25">
      <c r="A15" s="56" t="s">
        <v>14</v>
      </c>
      <c r="B15" s="86">
        <v>12613846</v>
      </c>
      <c r="C15" s="94">
        <v>5938887</v>
      </c>
      <c r="D15" s="86">
        <v>44331.15</v>
      </c>
      <c r="E15" s="95">
        <v>31207.5</v>
      </c>
      <c r="F15" s="58">
        <f t="shared" si="0"/>
        <v>284.53685501052871</v>
      </c>
      <c r="G15" s="58">
        <f>IF(E15=0,0,C15/E15)</f>
        <v>190.30319634703196</v>
      </c>
      <c r="H15" s="58">
        <f t="shared" si="2"/>
        <v>245.60583224614157</v>
      </c>
      <c r="I15" s="19">
        <v>19582839</v>
      </c>
      <c r="J15" s="17">
        <v>3503061</v>
      </c>
      <c r="K15" s="17">
        <v>246.2</v>
      </c>
      <c r="L15" s="59">
        <f t="shared" si="3"/>
        <v>-0.35587245546981211</v>
      </c>
      <c r="M15" s="60">
        <f t="shared" si="1"/>
        <v>-2.4133539961755258E-3</v>
      </c>
    </row>
    <row r="16" spans="1:13" x14ac:dyDescent="0.25">
      <c r="A16" s="56" t="s">
        <v>15</v>
      </c>
      <c r="B16" s="85">
        <v>98674.06</v>
      </c>
      <c r="C16" s="84"/>
      <c r="D16" s="85">
        <v>247</v>
      </c>
      <c r="E16" s="84"/>
      <c r="F16" s="58">
        <f t="shared" si="0"/>
        <v>399.49012145748986</v>
      </c>
      <c r="G16" s="58">
        <f t="shared" si="0"/>
        <v>0</v>
      </c>
      <c r="H16" s="58">
        <f t="shared" si="2"/>
        <v>399.49012145748986</v>
      </c>
      <c r="I16" s="17">
        <v>423315.98</v>
      </c>
      <c r="J16" s="17"/>
      <c r="K16" s="17">
        <v>385.71</v>
      </c>
      <c r="L16" s="59">
        <f t="shared" si="3"/>
        <v>-0.76690211411343367</v>
      </c>
      <c r="M16" s="60">
        <f t="shared" si="1"/>
        <v>3.5726637778356496E-2</v>
      </c>
    </row>
    <row r="17" spans="1:13" x14ac:dyDescent="0.25">
      <c r="A17" s="56" t="s">
        <v>16</v>
      </c>
      <c r="B17" s="85"/>
      <c r="C17" s="84"/>
      <c r="D17" s="85"/>
      <c r="E17" s="84"/>
      <c r="F17" s="58">
        <f t="shared" si="0"/>
        <v>0</v>
      </c>
      <c r="G17" s="58">
        <f t="shared" si="0"/>
        <v>0</v>
      </c>
      <c r="H17" s="58">
        <f t="shared" si="2"/>
        <v>0</v>
      </c>
      <c r="I17" s="17"/>
      <c r="J17" s="17"/>
      <c r="K17" s="17"/>
      <c r="L17" s="59">
        <f t="shared" si="3"/>
        <v>0</v>
      </c>
      <c r="M17" s="60">
        <f t="shared" si="1"/>
        <v>0</v>
      </c>
    </row>
    <row r="18" spans="1:13" x14ac:dyDescent="0.25">
      <c r="A18" s="56" t="s">
        <v>17</v>
      </c>
      <c r="B18" s="84">
        <v>8923154</v>
      </c>
      <c r="C18" s="84">
        <v>353931</v>
      </c>
      <c r="D18" s="84">
        <v>29210</v>
      </c>
      <c r="E18" s="84">
        <v>1688</v>
      </c>
      <c r="F18" s="58">
        <f t="shared" si="0"/>
        <v>305.48284833960975</v>
      </c>
      <c r="G18" s="58">
        <f t="shared" si="0"/>
        <v>209.67476303317537</v>
      </c>
      <c r="H18" s="58">
        <f t="shared" si="2"/>
        <v>300.24872160010358</v>
      </c>
      <c r="I18" s="19">
        <v>10629649.92</v>
      </c>
      <c r="J18" s="17">
        <v>390514.49</v>
      </c>
      <c r="K18" s="17">
        <v>287.88</v>
      </c>
      <c r="L18" s="59">
        <f t="shared" si="3"/>
        <v>-0.1605411215649894</v>
      </c>
      <c r="M18" s="60">
        <f t="shared" si="1"/>
        <v>4.2964852022035517E-2</v>
      </c>
    </row>
    <row r="19" spans="1:13" s="64" customFormat="1" ht="16.5" thickBot="1" x14ac:dyDescent="0.3">
      <c r="A19" s="61" t="s">
        <v>18</v>
      </c>
      <c r="B19" s="31">
        <f>SUM(B7:B18)</f>
        <v>25250880.990000002</v>
      </c>
      <c r="C19" s="31">
        <f>SUM(C7:C18)</f>
        <v>6558418</v>
      </c>
      <c r="D19" s="31">
        <f>SUM(D7:D18)</f>
        <v>86152.33</v>
      </c>
      <c r="E19" s="31">
        <f>SUM(E7:E18)</f>
        <v>34165.5</v>
      </c>
      <c r="F19" s="31">
        <f>IF(D19=0,0,B19/D19)</f>
        <v>293.09574088129716</v>
      </c>
      <c r="G19" s="31">
        <f>IF(E19=0,0,C19/E19)</f>
        <v>191.96025230129808</v>
      </c>
      <c r="H19" s="31">
        <f>IF(D19+E19=0,0,(B19+C19)/(D19+E19))</f>
        <v>264.37726636193491</v>
      </c>
      <c r="I19" s="31">
        <f>SUM(I7:I18)</f>
        <v>35580454.75</v>
      </c>
      <c r="J19" s="31">
        <f>SUM(J7:J18)</f>
        <v>3893575.49</v>
      </c>
      <c r="K19" s="32">
        <v>262.92</v>
      </c>
      <c r="L19" s="62">
        <f>IF(I19=0,0,(B19-I19)/I19)</f>
        <v>-0.29031595668405552</v>
      </c>
      <c r="M19" s="63">
        <f>IF(K19=0,0,(H19-K19)/K19)</f>
        <v>5.5426227062790913E-3</v>
      </c>
    </row>
    <row r="22" spans="1:13" ht="20.25" x14ac:dyDescent="0.3">
      <c r="A22" s="149" t="str">
        <f>"MÅLESTATISTIKK FOR MALERE - 2. HALVÅR "&amp;FORS!$A$14</f>
        <v>MÅLESTATISTIKK FOR MALERE - 2. HALVÅR 2020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16.5" thickBot="1" x14ac:dyDescent="0.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5">
      <c r="A24" s="43"/>
      <c r="B24" s="44" t="s">
        <v>4</v>
      </c>
      <c r="C24" s="45"/>
      <c r="D24" s="44" t="s">
        <v>5</v>
      </c>
      <c r="E24" s="45"/>
      <c r="F24" s="44" t="str">
        <f>"Fortjeneste 2. halvår  "&amp;FORS!$A$14-0</f>
        <v>Fortjeneste 2. halvår  2020</v>
      </c>
      <c r="G24" s="46"/>
      <c r="H24" s="45"/>
      <c r="I24" s="44" t="str">
        <f>" 2. halvår  "&amp;FORS!$A$14-1</f>
        <v xml:space="preserve"> 2. halvår  2019</v>
      </c>
      <c r="J24" s="46"/>
      <c r="K24" s="45"/>
      <c r="L24" s="44" t="s">
        <v>23</v>
      </c>
      <c r="M24" s="47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27</v>
      </c>
      <c r="I25" s="49" t="s">
        <v>6</v>
      </c>
      <c r="J25" s="49" t="s">
        <v>6</v>
      </c>
      <c r="K25" s="50" t="s">
        <v>25</v>
      </c>
      <c r="L25" s="49" t="s">
        <v>6</v>
      </c>
      <c r="M25" s="51" t="s">
        <v>25</v>
      </c>
    </row>
    <row r="26" spans="1:13" x14ac:dyDescent="0.25">
      <c r="A26" s="52"/>
      <c r="B26" s="53" t="s">
        <v>24</v>
      </c>
      <c r="C26" s="53" t="s">
        <v>26</v>
      </c>
      <c r="D26" s="53" t="s">
        <v>24</v>
      </c>
      <c r="E26" s="53" t="s">
        <v>26</v>
      </c>
      <c r="F26" s="53" t="s">
        <v>24</v>
      </c>
      <c r="G26" s="53" t="s">
        <v>26</v>
      </c>
      <c r="H26" s="54" t="s">
        <v>28</v>
      </c>
      <c r="I26" s="53" t="s">
        <v>24</v>
      </c>
      <c r="J26" s="53" t="s">
        <v>26</v>
      </c>
      <c r="K26" s="54" t="s">
        <v>22</v>
      </c>
      <c r="L26" s="53" t="s">
        <v>24</v>
      </c>
      <c r="M26" s="55" t="s">
        <v>22</v>
      </c>
    </row>
    <row r="27" spans="1:13" x14ac:dyDescent="0.25">
      <c r="A27" s="56" t="s">
        <v>20</v>
      </c>
      <c r="B27" s="19"/>
      <c r="C27" s="17"/>
      <c r="D27" s="19"/>
      <c r="E27" s="17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>
        <v>0</v>
      </c>
      <c r="L27" s="59">
        <f>IF(I27=0,0,(B27-I27)/I27)</f>
        <v>0</v>
      </c>
      <c r="M27" s="60">
        <f>IF(K27=0,0,(H27-K27)/K27)</f>
        <v>0</v>
      </c>
    </row>
    <row r="28" spans="1:13" x14ac:dyDescent="0.25">
      <c r="A28" s="56" t="s">
        <v>7</v>
      </c>
      <c r="B28" s="111">
        <v>5028908.8600000003</v>
      </c>
      <c r="C28" s="74"/>
      <c r="D28" s="111">
        <v>19744.5</v>
      </c>
      <c r="E28" s="17"/>
      <c r="F28" s="58">
        <f t="shared" si="4"/>
        <v>254.69922560713113</v>
      </c>
      <c r="G28" s="58">
        <f t="shared" si="4"/>
        <v>0</v>
      </c>
      <c r="H28" s="58">
        <f>IF(D28+E28=0,0,(B28+C28)/(D28+E28))</f>
        <v>254.69922560713113</v>
      </c>
      <c r="I28" s="19">
        <v>2074331.88</v>
      </c>
      <c r="J28" s="17"/>
      <c r="K28" s="17">
        <v>257.67</v>
      </c>
      <c r="L28" s="59">
        <f t="shared" ref="L28:L39" si="5">IF(I28=0,0,(B28-I28)/I28)</f>
        <v>1.4243511409562875</v>
      </c>
      <c r="M28" s="60">
        <f t="shared" ref="M28:M39" si="6">IF(K28=0,0,(H28-K28)/K28)</f>
        <v>-1.1529376306395349E-2</v>
      </c>
    </row>
    <row r="29" spans="1:13" x14ac:dyDescent="0.25">
      <c r="A29" s="56" t="s">
        <v>21</v>
      </c>
      <c r="B29" s="17"/>
      <c r="C29" s="17"/>
      <c r="D29" s="17"/>
      <c r="E29" s="17"/>
      <c r="F29" s="58">
        <f t="shared" si="4"/>
        <v>0</v>
      </c>
      <c r="G29" s="58">
        <f t="shared" si="4"/>
        <v>0</v>
      </c>
      <c r="H29" s="58">
        <f t="shared" ref="H29:H38" si="7">IF(D29+E29=0,0,(B29+C29)/(D29+E29))</f>
        <v>0</v>
      </c>
      <c r="I29" s="17"/>
      <c r="J29" s="17"/>
      <c r="K29" s="17"/>
      <c r="L29" s="59">
        <f t="shared" si="5"/>
        <v>0</v>
      </c>
      <c r="M29" s="60">
        <f t="shared" si="6"/>
        <v>0</v>
      </c>
    </row>
    <row r="30" spans="1:13" x14ac:dyDescent="0.25">
      <c r="A30" s="56" t="s">
        <v>8</v>
      </c>
      <c r="B30" s="19"/>
      <c r="C30" s="17"/>
      <c r="D30" s="19"/>
      <c r="E30" s="17"/>
      <c r="F30" s="58">
        <f t="shared" si="4"/>
        <v>0</v>
      </c>
      <c r="G30" s="58">
        <f t="shared" si="4"/>
        <v>0</v>
      </c>
      <c r="H30" s="58">
        <f t="shared" si="7"/>
        <v>0</v>
      </c>
      <c r="I30" s="17"/>
      <c r="J30" s="17"/>
      <c r="K30" s="17"/>
      <c r="L30" s="59">
        <f t="shared" si="5"/>
        <v>0</v>
      </c>
      <c r="M30" s="60">
        <f t="shared" si="6"/>
        <v>0</v>
      </c>
    </row>
    <row r="31" spans="1:13" x14ac:dyDescent="0.25">
      <c r="A31" s="56" t="s">
        <v>9</v>
      </c>
      <c r="B31" s="122">
        <v>1351552</v>
      </c>
      <c r="C31" s="116">
        <v>0</v>
      </c>
      <c r="D31" s="121">
        <v>3370.36</v>
      </c>
      <c r="E31" s="127">
        <v>0</v>
      </c>
      <c r="F31" s="58">
        <f t="shared" si="4"/>
        <v>401.01116794645083</v>
      </c>
      <c r="G31" s="58">
        <f t="shared" si="4"/>
        <v>0</v>
      </c>
      <c r="H31" s="58">
        <f t="shared" si="7"/>
        <v>401.01116794645083</v>
      </c>
      <c r="I31" s="17">
        <v>592277</v>
      </c>
      <c r="J31" s="17"/>
      <c r="K31" s="17">
        <v>406.78</v>
      </c>
      <c r="L31" s="59">
        <f t="shared" si="5"/>
        <v>1.2819592859422195</v>
      </c>
      <c r="M31" s="60">
        <f t="shared" si="6"/>
        <v>-1.418170031355806E-2</v>
      </c>
    </row>
    <row r="32" spans="1:13" x14ac:dyDescent="0.25">
      <c r="A32" s="56" t="s">
        <v>11</v>
      </c>
      <c r="B32" s="17"/>
      <c r="C32" s="17"/>
      <c r="D32" s="19"/>
      <c r="E32" s="17"/>
      <c r="F32" s="58">
        <f t="shared" si="4"/>
        <v>0</v>
      </c>
      <c r="G32" s="58">
        <f t="shared" si="4"/>
        <v>0</v>
      </c>
      <c r="H32" s="58">
        <f t="shared" si="7"/>
        <v>0</v>
      </c>
      <c r="I32" s="19"/>
      <c r="J32" s="17"/>
      <c r="K32" s="17"/>
      <c r="L32" s="59">
        <f t="shared" si="5"/>
        <v>0</v>
      </c>
      <c r="M32" s="60">
        <f t="shared" si="6"/>
        <v>0</v>
      </c>
    </row>
    <row r="33" spans="1:13" x14ac:dyDescent="0.25">
      <c r="A33" s="56" t="s">
        <v>12</v>
      </c>
      <c r="B33" s="17"/>
      <c r="C33" s="17"/>
      <c r="D33" s="17"/>
      <c r="E33" s="17"/>
      <c r="F33" s="58">
        <f t="shared" si="4"/>
        <v>0</v>
      </c>
      <c r="G33" s="58">
        <f t="shared" si="4"/>
        <v>0</v>
      </c>
      <c r="H33" s="58">
        <f t="shared" si="7"/>
        <v>0</v>
      </c>
      <c r="I33" s="17"/>
      <c r="J33" s="17"/>
      <c r="K33" s="17"/>
      <c r="L33" s="59">
        <f t="shared" si="5"/>
        <v>0</v>
      </c>
      <c r="M33" s="60">
        <f t="shared" si="6"/>
        <v>0</v>
      </c>
    </row>
    <row r="34" spans="1:13" x14ac:dyDescent="0.25">
      <c r="A34" s="56" t="s">
        <v>13</v>
      </c>
      <c r="B34" s="17">
        <v>69534</v>
      </c>
      <c r="C34" s="17"/>
      <c r="D34" s="17">
        <v>162.5</v>
      </c>
      <c r="E34" s="17"/>
      <c r="F34" s="58">
        <f t="shared" si="4"/>
        <v>427.90153846153845</v>
      </c>
      <c r="G34" s="58">
        <f t="shared" si="4"/>
        <v>0</v>
      </c>
      <c r="H34" s="58">
        <f t="shared" si="7"/>
        <v>427.90153846153845</v>
      </c>
      <c r="I34" s="17">
        <v>194898</v>
      </c>
      <c r="J34" s="17"/>
      <c r="K34" s="17">
        <v>307.89999999999998</v>
      </c>
      <c r="L34" s="59">
        <f t="shared" si="5"/>
        <v>-0.64322876581596522</v>
      </c>
      <c r="M34" s="60">
        <f t="shared" si="6"/>
        <v>0.38974192420116427</v>
      </c>
    </row>
    <row r="35" spans="1:13" x14ac:dyDescent="0.25">
      <c r="A35" s="56" t="s">
        <v>14</v>
      </c>
      <c r="B35" s="131">
        <v>16569952</v>
      </c>
      <c r="C35" s="132">
        <v>7309458</v>
      </c>
      <c r="D35" s="133">
        <v>55391.8</v>
      </c>
      <c r="E35" s="134">
        <v>41266.480000000003</v>
      </c>
      <c r="F35" s="58">
        <f t="shared" si="4"/>
        <v>299.14088366870186</v>
      </c>
      <c r="G35" s="58">
        <f t="shared" si="4"/>
        <v>177.12821641196436</v>
      </c>
      <c r="H35" s="58">
        <f t="shared" si="7"/>
        <v>247.04981301136334</v>
      </c>
      <c r="I35" s="17">
        <v>13616221</v>
      </c>
      <c r="J35" s="17">
        <v>1533812</v>
      </c>
      <c r="K35" s="17">
        <v>274.56</v>
      </c>
      <c r="L35" s="59">
        <f t="shared" si="5"/>
        <v>0.2169273692017778</v>
      </c>
      <c r="M35" s="60">
        <f t="shared" si="6"/>
        <v>-0.10019735937003446</v>
      </c>
    </row>
    <row r="36" spans="1:13" x14ac:dyDescent="0.25">
      <c r="A36" s="56" t="s">
        <v>15</v>
      </c>
      <c r="B36" s="19">
        <v>328413</v>
      </c>
      <c r="C36" s="17"/>
      <c r="D36" s="19">
        <v>834</v>
      </c>
      <c r="E36" s="17"/>
      <c r="F36" s="58">
        <f t="shared" si="4"/>
        <v>393.78057553956836</v>
      </c>
      <c r="G36" s="58">
        <f t="shared" si="4"/>
        <v>0</v>
      </c>
      <c r="H36" s="58">
        <f t="shared" si="7"/>
        <v>393.78057553956836</v>
      </c>
      <c r="I36" s="17">
        <v>558551</v>
      </c>
      <c r="J36" s="17"/>
      <c r="K36" s="17">
        <v>348.22</v>
      </c>
      <c r="L36" s="59">
        <f t="shared" si="5"/>
        <v>-0.41202683371795951</v>
      </c>
      <c r="M36" s="60">
        <f t="shared" si="6"/>
        <v>0.13083848009754848</v>
      </c>
    </row>
    <row r="37" spans="1:13" x14ac:dyDescent="0.25">
      <c r="A37" s="56" t="s">
        <v>16</v>
      </c>
      <c r="B37" s="19"/>
      <c r="C37" s="17">
        <v>0</v>
      </c>
      <c r="D37" s="19"/>
      <c r="E37" s="17"/>
      <c r="F37" s="58">
        <f t="shared" si="4"/>
        <v>0</v>
      </c>
      <c r="G37" s="58">
        <f t="shared" si="4"/>
        <v>0</v>
      </c>
      <c r="H37" s="58">
        <f t="shared" si="7"/>
        <v>0</v>
      </c>
      <c r="I37" s="17"/>
      <c r="J37" s="17"/>
      <c r="K37" s="17"/>
      <c r="L37" s="59">
        <f t="shared" si="5"/>
        <v>0</v>
      </c>
      <c r="M37" s="60">
        <f t="shared" si="6"/>
        <v>0</v>
      </c>
    </row>
    <row r="38" spans="1:13" x14ac:dyDescent="0.25">
      <c r="A38" s="56" t="s">
        <v>17</v>
      </c>
      <c r="B38" s="143">
        <v>12091567</v>
      </c>
      <c r="C38" s="142">
        <v>706194</v>
      </c>
      <c r="D38" s="143">
        <v>38493</v>
      </c>
      <c r="E38" s="142">
        <v>3397</v>
      </c>
      <c r="F38" s="58">
        <f t="shared" si="4"/>
        <v>314.12378874081003</v>
      </c>
      <c r="G38" s="58">
        <f t="shared" si="4"/>
        <v>207.88754783632618</v>
      </c>
      <c r="H38" s="58">
        <f t="shared" si="7"/>
        <v>305.50873716877538</v>
      </c>
      <c r="I38" s="17">
        <v>9934668</v>
      </c>
      <c r="J38" s="17"/>
      <c r="K38" s="17">
        <v>277.16000000000003</v>
      </c>
      <c r="L38" s="59">
        <f t="shared" si="5"/>
        <v>0.21710831202411596</v>
      </c>
      <c r="M38" s="60">
        <f t="shared" si="6"/>
        <v>0.10228293104623812</v>
      </c>
    </row>
    <row r="39" spans="1:13" s="64" customFormat="1" ht="16.5" thickBot="1" x14ac:dyDescent="0.3">
      <c r="A39" s="61" t="s">
        <v>18</v>
      </c>
      <c r="B39" s="65">
        <f>SUM(B27:B38)</f>
        <v>35439926.859999999</v>
      </c>
      <c r="C39" s="65">
        <f>SUM(C27:C38)</f>
        <v>8015652</v>
      </c>
      <c r="D39" s="65">
        <f>SUM(D27:D38)</f>
        <v>117996.16</v>
      </c>
      <c r="E39" s="65">
        <f>SUM(E27:E38)</f>
        <v>44663.48</v>
      </c>
      <c r="F39" s="65">
        <f>IF(D39=0,0,B39/D39)</f>
        <v>300.34813726141596</v>
      </c>
      <c r="G39" s="65">
        <f>IF(E39=0,0,C39/E39)</f>
        <v>179.4676993373557</v>
      </c>
      <c r="H39" s="65">
        <f>IF(D39+E39=0,0,(B39+C39)/(D39+E39))</f>
        <v>267.15649229274084</v>
      </c>
      <c r="I39" s="65">
        <f>SUM(I27:I38)</f>
        <v>26970946.879999999</v>
      </c>
      <c r="J39" s="65">
        <f>SUM(J27:J38)</f>
        <v>1533812</v>
      </c>
      <c r="K39" s="72">
        <v>277.38</v>
      </c>
      <c r="L39" s="66">
        <f t="shared" si="5"/>
        <v>0.31400380630611369</v>
      </c>
      <c r="M39" s="67">
        <f t="shared" si="6"/>
        <v>-3.6857407553749943E-2</v>
      </c>
    </row>
    <row r="40" spans="1:13" x14ac:dyDescent="0.25">
      <c r="J40" s="68"/>
    </row>
    <row r="42" spans="1:13" ht="20.25" x14ac:dyDescent="0.3">
      <c r="A42" s="149" t="str">
        <f>"MÅLESTATISTIKK FOR MALERE - GJENNOMSNITT HELE ÅRET  "&amp;FORS!$A$14</f>
        <v>MÅLESTATISTIKK FOR MALERE - GJENNOMSNITT HELE ÅRET  2020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3" ht="16.5" thickBot="1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3"/>
      <c r="B44" s="44" t="s">
        <v>4</v>
      </c>
      <c r="C44" s="45"/>
      <c r="D44" s="44" t="s">
        <v>5</v>
      </c>
      <c r="E44" s="45"/>
      <c r="F44" s="44" t="str">
        <f>"Fortjeneste hele  "&amp;FORS!$A$14-0</f>
        <v>Fortjeneste hele  2020</v>
      </c>
      <c r="G44" s="46"/>
      <c r="H44" s="45"/>
      <c r="I44" s="44" t="str">
        <f>" Hele året  "&amp;FORS!$A$14-1</f>
        <v xml:space="preserve"> Hele året  2019</v>
      </c>
      <c r="J44" s="46"/>
      <c r="K44" s="45"/>
      <c r="L44" s="44" t="s">
        <v>23</v>
      </c>
      <c r="M44" s="47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27</v>
      </c>
      <c r="I45" s="49" t="s">
        <v>6</v>
      </c>
      <c r="J45" s="49" t="s">
        <v>6</v>
      </c>
      <c r="K45" s="50" t="s">
        <v>25</v>
      </c>
      <c r="L45" s="49" t="s">
        <v>6</v>
      </c>
      <c r="M45" s="51" t="s">
        <v>25</v>
      </c>
    </row>
    <row r="46" spans="1:13" x14ac:dyDescent="0.25">
      <c r="A46" s="52"/>
      <c r="B46" s="69" t="s">
        <v>24</v>
      </c>
      <c r="C46" s="69" t="s">
        <v>26</v>
      </c>
      <c r="D46" s="69" t="s">
        <v>24</v>
      </c>
      <c r="E46" s="69" t="s">
        <v>26</v>
      </c>
      <c r="F46" s="69" t="s">
        <v>24</v>
      </c>
      <c r="G46" s="69" t="s">
        <v>26</v>
      </c>
      <c r="H46" s="70" t="s">
        <v>28</v>
      </c>
      <c r="I46" s="69" t="s">
        <v>24</v>
      </c>
      <c r="J46" s="69" t="s">
        <v>26</v>
      </c>
      <c r="K46" s="70" t="s">
        <v>22</v>
      </c>
      <c r="L46" s="69" t="s">
        <v>24</v>
      </c>
      <c r="M46" s="71" t="s">
        <v>22</v>
      </c>
    </row>
    <row r="47" spans="1:13" x14ac:dyDescent="0.25">
      <c r="A47" s="56" t="s">
        <v>20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>
        <v>0</v>
      </c>
      <c r="L47" s="59">
        <f>IF(I47=0,0,(B47-I47)/I47)</f>
        <v>0</v>
      </c>
      <c r="M47" s="60">
        <f>IF(K47=0,0,(H47-K47)/K47)</f>
        <v>0</v>
      </c>
    </row>
    <row r="48" spans="1:13" x14ac:dyDescent="0.25">
      <c r="A48" s="56" t="s">
        <v>7</v>
      </c>
      <c r="B48" s="58">
        <f t="shared" ref="B48:B58" si="9">SUMIFS($B$7:$B$19,$A$7:$A$19,A48)+SUMIFS($B$27:$B$39,$A$27:$A$39,A48)</f>
        <v>7457689.790000001</v>
      </c>
      <c r="C48" s="58">
        <f t="shared" si="8"/>
        <v>0</v>
      </c>
      <c r="D48" s="58">
        <f t="shared" si="8"/>
        <v>29172.68</v>
      </c>
      <c r="E48" s="58">
        <f t="shared" si="8"/>
        <v>0</v>
      </c>
      <c r="F48" s="58">
        <f t="shared" ref="F48:G58" si="10">IF(D48=0,0,B48/D48)</f>
        <v>255.63951580725532</v>
      </c>
      <c r="G48" s="58">
        <f t="shared" si="10"/>
        <v>0</v>
      </c>
      <c r="H48" s="58">
        <f t="shared" ref="H48:H58" si="11">IF(D48+E48=0,0,(B48+C48)/(D48+E48))</f>
        <v>255.63951580725532</v>
      </c>
      <c r="I48" s="58">
        <f t="shared" ref="I48:J58" si="12">SUMIFS(I$7:I$19,$A$7:$A$19,$A48)+SUMIFS(I$27:I$39,$A$27:$A$39,$A48)</f>
        <v>4101536.08</v>
      </c>
      <c r="J48" s="58">
        <f t="shared" si="12"/>
        <v>0</v>
      </c>
      <c r="K48" s="17">
        <v>251.42</v>
      </c>
      <c r="L48" s="59">
        <f t="shared" ref="L48:L58" si="13">IF(I48=0,0,(B48-I48)/I48)</f>
        <v>0.81826750869396248</v>
      </c>
      <c r="M48" s="60">
        <f t="shared" ref="M48:M58" si="14">IF(K48=0,0,(H48-K48)/K48)</f>
        <v>1.6782737281263758E-2</v>
      </c>
    </row>
    <row r="49" spans="1:13" x14ac:dyDescent="0.25">
      <c r="A49" s="56" t="s">
        <v>21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/>
      <c r="L49" s="59">
        <f t="shared" si="13"/>
        <v>0</v>
      </c>
      <c r="M49" s="60">
        <f t="shared" si="14"/>
        <v>0</v>
      </c>
    </row>
    <row r="50" spans="1:13" x14ac:dyDescent="0.25">
      <c r="A50" s="56" t="s">
        <v>8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/>
      <c r="L50" s="59">
        <f t="shared" si="13"/>
        <v>0</v>
      </c>
      <c r="M50" s="60">
        <f t="shared" si="14"/>
        <v>0</v>
      </c>
    </row>
    <row r="51" spans="1:13" x14ac:dyDescent="0.25">
      <c r="A51" s="56" t="s">
        <v>9</v>
      </c>
      <c r="B51" s="58">
        <f t="shared" si="9"/>
        <v>2249688</v>
      </c>
      <c r="C51" s="58">
        <f t="shared" si="8"/>
        <v>0</v>
      </c>
      <c r="D51" s="58">
        <f t="shared" si="8"/>
        <v>5649.8600000000006</v>
      </c>
      <c r="E51" s="58">
        <f t="shared" si="8"/>
        <v>0</v>
      </c>
      <c r="F51" s="58">
        <f t="shared" si="10"/>
        <v>398.18473378101402</v>
      </c>
      <c r="G51" s="58">
        <f t="shared" si="10"/>
        <v>0</v>
      </c>
      <c r="H51" s="58">
        <f t="shared" si="11"/>
        <v>398.18473378101402</v>
      </c>
      <c r="I51" s="58">
        <f t="shared" si="12"/>
        <v>3423066.65</v>
      </c>
      <c r="J51" s="58">
        <f t="shared" si="12"/>
        <v>0</v>
      </c>
      <c r="K51" s="17">
        <v>343.85</v>
      </c>
      <c r="L51" s="59">
        <f t="shared" si="13"/>
        <v>-0.34278580289986466</v>
      </c>
      <c r="M51" s="60">
        <f t="shared" si="14"/>
        <v>0.15801871101065579</v>
      </c>
    </row>
    <row r="52" spans="1:13" x14ac:dyDescent="0.25">
      <c r="A52" s="56" t="s">
        <v>11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/>
      <c r="L52" s="59">
        <f t="shared" si="13"/>
        <v>0</v>
      </c>
      <c r="M52" s="60">
        <f t="shared" si="14"/>
        <v>0</v>
      </c>
    </row>
    <row r="53" spans="1:13" x14ac:dyDescent="0.25">
      <c r="A53" s="56" t="s">
        <v>12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/>
      <c r="L53" s="59">
        <f t="shared" si="13"/>
        <v>0</v>
      </c>
      <c r="M53" s="60">
        <f t="shared" si="14"/>
        <v>0</v>
      </c>
    </row>
    <row r="54" spans="1:13" x14ac:dyDescent="0.25">
      <c r="A54" s="56" t="s">
        <v>13</v>
      </c>
      <c r="B54" s="58">
        <f t="shared" si="9"/>
        <v>357824</v>
      </c>
      <c r="C54" s="58">
        <f t="shared" si="8"/>
        <v>265600</v>
      </c>
      <c r="D54" s="58">
        <f t="shared" si="8"/>
        <v>819</v>
      </c>
      <c r="E54" s="58">
        <f t="shared" si="8"/>
        <v>1270</v>
      </c>
      <c r="F54" s="58">
        <f t="shared" si="10"/>
        <v>436.90354090354089</v>
      </c>
      <c r="G54" s="58">
        <f t="shared" si="10"/>
        <v>209.13385826771653</v>
      </c>
      <c r="H54" s="58">
        <f t="shared" si="11"/>
        <v>298.43178554332218</v>
      </c>
      <c r="I54" s="58">
        <f t="shared" si="12"/>
        <v>281554</v>
      </c>
      <c r="J54" s="58">
        <f t="shared" si="12"/>
        <v>0</v>
      </c>
      <c r="K54" s="17">
        <v>327.39</v>
      </c>
      <c r="L54" s="59">
        <f t="shared" si="13"/>
        <v>0.27088942085710022</v>
      </c>
      <c r="M54" s="60">
        <f t="shared" si="14"/>
        <v>-8.8451737856006019E-2</v>
      </c>
    </row>
    <row r="55" spans="1:13" x14ac:dyDescent="0.25">
      <c r="A55" s="56" t="s">
        <v>14</v>
      </c>
      <c r="B55" s="58">
        <f t="shared" si="9"/>
        <v>29183798</v>
      </c>
      <c r="C55" s="58">
        <f t="shared" si="8"/>
        <v>13248345</v>
      </c>
      <c r="D55" s="58">
        <f t="shared" si="8"/>
        <v>99722.950000000012</v>
      </c>
      <c r="E55" s="58">
        <f t="shared" si="8"/>
        <v>72473.98000000001</v>
      </c>
      <c r="F55" s="58">
        <f t="shared" si="10"/>
        <v>292.64876339899689</v>
      </c>
      <c r="G55" s="58">
        <f t="shared" si="10"/>
        <v>182.80139989552109</v>
      </c>
      <c r="H55" s="58">
        <f t="shared" si="11"/>
        <v>246.41637339295187</v>
      </c>
      <c r="I55" s="58">
        <f t="shared" si="12"/>
        <v>33199060</v>
      </c>
      <c r="J55" s="58">
        <f t="shared" si="12"/>
        <v>5036873</v>
      </c>
      <c r="K55" s="17">
        <v>266.89</v>
      </c>
      <c r="L55" s="59">
        <f t="shared" si="13"/>
        <v>-0.12094505085384948</v>
      </c>
      <c r="M55" s="60">
        <f t="shared" si="14"/>
        <v>-7.6711853599041244E-2</v>
      </c>
    </row>
    <row r="56" spans="1:13" x14ac:dyDescent="0.25">
      <c r="A56" s="56" t="s">
        <v>15</v>
      </c>
      <c r="B56" s="58">
        <f t="shared" si="9"/>
        <v>427087.06</v>
      </c>
      <c r="C56" s="58">
        <f t="shared" si="8"/>
        <v>0</v>
      </c>
      <c r="D56" s="58">
        <f t="shared" si="8"/>
        <v>1081</v>
      </c>
      <c r="E56" s="58">
        <f t="shared" si="8"/>
        <v>0</v>
      </c>
      <c r="F56" s="58">
        <f>IF(D56=0,0,B56/D56)</f>
        <v>395.08516188714151</v>
      </c>
      <c r="G56" s="58">
        <f t="shared" si="10"/>
        <v>0</v>
      </c>
      <c r="H56" s="58">
        <f t="shared" si="11"/>
        <v>395.08516188714151</v>
      </c>
      <c r="I56" s="58">
        <f t="shared" si="12"/>
        <v>981866.98</v>
      </c>
      <c r="J56" s="58">
        <f t="shared" si="12"/>
        <v>0</v>
      </c>
      <c r="K56" s="17">
        <v>363.45</v>
      </c>
      <c r="L56" s="59">
        <f t="shared" si="13"/>
        <v>-0.56502553940657008</v>
      </c>
      <c r="M56" s="60">
        <f t="shared" si="14"/>
        <v>8.7041303857866348E-2</v>
      </c>
    </row>
    <row r="57" spans="1:13" x14ac:dyDescent="0.25">
      <c r="A57" s="56" t="s">
        <v>16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/>
      <c r="L57" s="59">
        <f t="shared" si="13"/>
        <v>0</v>
      </c>
      <c r="M57" s="60">
        <f t="shared" si="14"/>
        <v>0</v>
      </c>
    </row>
    <row r="58" spans="1:13" x14ac:dyDescent="0.25">
      <c r="A58" s="56" t="s">
        <v>17</v>
      </c>
      <c r="B58" s="58">
        <f t="shared" si="9"/>
        <v>21014721</v>
      </c>
      <c r="C58" s="58">
        <f t="shared" si="8"/>
        <v>1060125</v>
      </c>
      <c r="D58" s="57">
        <f t="shared" si="8"/>
        <v>67703</v>
      </c>
      <c r="E58" s="58">
        <f t="shared" si="8"/>
        <v>5085</v>
      </c>
      <c r="F58" s="58">
        <f t="shared" si="10"/>
        <v>310.39571363159683</v>
      </c>
      <c r="G58" s="58">
        <f t="shared" si="10"/>
        <v>208.48082595870207</v>
      </c>
      <c r="H58" s="58">
        <f t="shared" si="11"/>
        <v>303.27589712589986</v>
      </c>
      <c r="I58" s="58">
        <f t="shared" si="12"/>
        <v>20564317.920000002</v>
      </c>
      <c r="J58" s="58">
        <f t="shared" si="12"/>
        <v>390514.49</v>
      </c>
      <c r="K58" s="17">
        <v>287.32</v>
      </c>
      <c r="L58" s="59">
        <f t="shared" si="13"/>
        <v>2.1902164795942727E-2</v>
      </c>
      <c r="M58" s="60">
        <f t="shared" si="14"/>
        <v>5.5533541437769271E-2</v>
      </c>
    </row>
    <row r="59" spans="1:13" s="64" customFormat="1" ht="16.5" thickBot="1" x14ac:dyDescent="0.3">
      <c r="A59" s="61" t="s">
        <v>18</v>
      </c>
      <c r="B59" s="65">
        <f>SUM(B47:B58)</f>
        <v>60690807.850000001</v>
      </c>
      <c r="C59" s="65">
        <f>SUM(C47:C58)</f>
        <v>14574070</v>
      </c>
      <c r="D59" s="65">
        <f>SUM(D47:D58)</f>
        <v>204148.49000000002</v>
      </c>
      <c r="E59" s="65">
        <f>SUM(E47:E58)</f>
        <v>78828.98000000001</v>
      </c>
      <c r="F59" s="65">
        <f>IF(D59=0,0,B59/D59)</f>
        <v>297.28756676084157</v>
      </c>
      <c r="G59" s="65">
        <f>IF(E59=0,0,C59/E59)</f>
        <v>184.88213344889149</v>
      </c>
      <c r="H59" s="65">
        <f>IF(D59+E59=0,0,(B59+C59)/(D59+E59))</f>
        <v>265.97480658089137</v>
      </c>
      <c r="I59" s="65">
        <f>SUM(I47:I58)</f>
        <v>62551401.630000003</v>
      </c>
      <c r="J59" s="65">
        <f>SUM(J47:J58)</f>
        <v>5427387.4900000002</v>
      </c>
      <c r="K59" s="72">
        <v>277.02</v>
      </c>
      <c r="L59" s="66">
        <f>IF(I59=0,0,(B59-I59)/I59)</f>
        <v>-2.9745037385503603E-2</v>
      </c>
      <c r="M59" s="67">
        <f>IF(K59=0,0,(H59-K59)/K59)</f>
        <v>-3.9871465667130943E-2</v>
      </c>
    </row>
    <row r="62" spans="1:13" x14ac:dyDescent="0.25">
      <c r="I62" s="68"/>
    </row>
    <row r="64" spans="1:13" x14ac:dyDescent="0.2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64"/>
  <sheetViews>
    <sheetView showZeros="0" topLeftCell="A28" zoomScale="84" zoomScaleNormal="84" workbookViewId="0">
      <selection activeCell="D63" sqref="D63"/>
    </sheetView>
  </sheetViews>
  <sheetFormatPr baseColWidth="10" defaultColWidth="9" defaultRowHeight="15.75" x14ac:dyDescent="0.25"/>
  <cols>
    <col min="1" max="1" width="20.625" style="41" customWidth="1"/>
    <col min="2" max="2" width="15.375" style="40" customWidth="1"/>
    <col min="3" max="3" width="13.375" style="40" customWidth="1"/>
    <col min="4" max="4" width="12.25" style="40" customWidth="1"/>
    <col min="5" max="5" width="10.75" style="40" customWidth="1"/>
    <col min="6" max="8" width="10" style="40" customWidth="1"/>
    <col min="9" max="9" width="13.875" style="40" bestFit="1" customWidth="1"/>
    <col min="10" max="10" width="12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.25" x14ac:dyDescent="0.3">
      <c r="A2" s="149" t="str">
        <f>"MÅLESTATISTIKK FOR RØRLEGGERE - 1. HALVÅR "&amp;FORS!$A$14</f>
        <v>MÅLESTATISTIKK FOR RØRLEGGERE - 1. HALVÅR 2020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16.5" thickBot="1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43"/>
      <c r="B4" s="44" t="s">
        <v>4</v>
      </c>
      <c r="C4" s="45"/>
      <c r="D4" s="44" t="s">
        <v>5</v>
      </c>
      <c r="E4" s="45"/>
      <c r="F4" s="44" t="str">
        <f>"Fortjeneste 1. halvår  "&amp;FORS!$A$14-0</f>
        <v>Fortjeneste 1. halvår  2020</v>
      </c>
      <c r="G4" s="46"/>
      <c r="H4" s="45"/>
      <c r="I4" s="44" t="str">
        <f>" 1. halvår  "&amp;FORS!$A$14-1</f>
        <v xml:space="preserve"> 1. halvår  2019</v>
      </c>
      <c r="J4" s="46"/>
      <c r="K4" s="45"/>
      <c r="L4" s="44" t="s">
        <v>23</v>
      </c>
      <c r="M4" s="47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27</v>
      </c>
      <c r="I5" s="49" t="s">
        <v>6</v>
      </c>
      <c r="J5" s="49" t="s">
        <v>6</v>
      </c>
      <c r="K5" s="50" t="s">
        <v>25</v>
      </c>
      <c r="L5" s="49" t="s">
        <v>6</v>
      </c>
      <c r="M5" s="51" t="s">
        <v>25</v>
      </c>
    </row>
    <row r="6" spans="1:13" x14ac:dyDescent="0.25">
      <c r="A6" s="52"/>
      <c r="B6" s="53" t="s">
        <v>24</v>
      </c>
      <c r="C6" s="53" t="s">
        <v>26</v>
      </c>
      <c r="D6" s="53" t="s">
        <v>24</v>
      </c>
      <c r="E6" s="53" t="s">
        <v>26</v>
      </c>
      <c r="F6" s="53" t="s">
        <v>24</v>
      </c>
      <c r="G6" s="53" t="s">
        <v>26</v>
      </c>
      <c r="H6" s="54" t="s">
        <v>28</v>
      </c>
      <c r="I6" s="53" t="s">
        <v>24</v>
      </c>
      <c r="J6" s="53" t="s">
        <v>26</v>
      </c>
      <c r="K6" s="54" t="s">
        <v>22</v>
      </c>
      <c r="L6" s="53" t="s">
        <v>24</v>
      </c>
      <c r="M6" s="55" t="s">
        <v>22</v>
      </c>
    </row>
    <row r="7" spans="1:13" x14ac:dyDescent="0.25">
      <c r="A7" s="56" t="s">
        <v>20</v>
      </c>
      <c r="B7" s="19"/>
      <c r="C7" s="17"/>
      <c r="D7" s="19"/>
      <c r="E7" s="19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/>
      <c r="L7" s="59">
        <f>IF(I7=0,0,(B7-I7)/I7)</f>
        <v>0</v>
      </c>
      <c r="M7" s="60">
        <f>IF(K7=0,0,(H7-K7)/K7)</f>
        <v>0</v>
      </c>
    </row>
    <row r="8" spans="1:13" x14ac:dyDescent="0.25">
      <c r="A8" s="56" t="s">
        <v>7</v>
      </c>
      <c r="B8" s="19"/>
      <c r="C8" s="17"/>
      <c r="D8" s="19"/>
      <c r="E8" s="17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/>
      <c r="J8" s="17"/>
      <c r="K8" s="17"/>
      <c r="L8" s="59">
        <f t="shared" ref="L8:L18" si="2">IF(I8=0,0,(B8-I8)/I8)</f>
        <v>0</v>
      </c>
      <c r="M8" s="60">
        <f t="shared" ref="M8:M18" si="3">IF(K8=0,0,(H8-K8)/K8)</f>
        <v>0</v>
      </c>
    </row>
    <row r="9" spans="1:13" x14ac:dyDescent="0.25">
      <c r="A9" s="56" t="s">
        <v>10</v>
      </c>
      <c r="B9" s="17"/>
      <c r="C9" s="17"/>
      <c r="D9" s="17"/>
      <c r="E9" s="17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/>
      <c r="L9" s="59">
        <f t="shared" si="2"/>
        <v>0</v>
      </c>
      <c r="M9" s="60">
        <f t="shared" si="3"/>
        <v>0</v>
      </c>
    </row>
    <row r="10" spans="1:13" x14ac:dyDescent="0.25">
      <c r="A10" s="56" t="s">
        <v>8</v>
      </c>
      <c r="B10" s="19"/>
      <c r="C10" s="17"/>
      <c r="D10" s="19"/>
      <c r="E10" s="17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/>
      <c r="L10" s="59">
        <f t="shared" si="2"/>
        <v>0</v>
      </c>
      <c r="M10" s="60">
        <f t="shared" si="3"/>
        <v>0</v>
      </c>
    </row>
    <row r="11" spans="1:13" x14ac:dyDescent="0.25">
      <c r="A11" s="56" t="s">
        <v>9</v>
      </c>
      <c r="B11" s="17"/>
      <c r="C11" s="17"/>
      <c r="D11" s="17"/>
      <c r="E11" s="17"/>
      <c r="F11" s="58">
        <f t="shared" si="0"/>
        <v>0</v>
      </c>
      <c r="G11" s="58">
        <f t="shared" si="0"/>
        <v>0</v>
      </c>
      <c r="H11" s="58">
        <f t="shared" si="1"/>
        <v>0</v>
      </c>
      <c r="I11" s="17"/>
      <c r="J11" s="17"/>
      <c r="K11" s="17"/>
      <c r="L11" s="59">
        <f t="shared" si="2"/>
        <v>0</v>
      </c>
      <c r="M11" s="60">
        <f t="shared" si="3"/>
        <v>0</v>
      </c>
    </row>
    <row r="12" spans="1:13" x14ac:dyDescent="0.25">
      <c r="A12" s="56" t="s">
        <v>11</v>
      </c>
      <c r="B12" s="19"/>
      <c r="C12" s="17"/>
      <c r="D12" s="19"/>
      <c r="E12" s="17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/>
      <c r="L12" s="59">
        <f t="shared" si="2"/>
        <v>0</v>
      </c>
      <c r="M12" s="60">
        <f t="shared" si="3"/>
        <v>0</v>
      </c>
    </row>
    <row r="13" spans="1:13" x14ac:dyDescent="0.25">
      <c r="A13" s="56" t="s">
        <v>12</v>
      </c>
      <c r="B13" s="17"/>
      <c r="C13" s="17"/>
      <c r="D13" s="17"/>
      <c r="E13" s="17"/>
      <c r="F13" s="58">
        <f t="shared" si="0"/>
        <v>0</v>
      </c>
      <c r="G13" s="58">
        <f t="shared" si="0"/>
        <v>0</v>
      </c>
      <c r="H13" s="58">
        <f t="shared" si="1"/>
        <v>0</v>
      </c>
      <c r="I13" s="17"/>
      <c r="J13" s="17"/>
      <c r="K13" s="17"/>
      <c r="L13" s="59">
        <f t="shared" si="2"/>
        <v>0</v>
      </c>
      <c r="M13" s="60">
        <f t="shared" si="3"/>
        <v>0</v>
      </c>
    </row>
    <row r="14" spans="1:13" x14ac:dyDescent="0.25">
      <c r="A14" s="56" t="s">
        <v>13</v>
      </c>
      <c r="B14" s="19"/>
      <c r="C14" s="17"/>
      <c r="D14" s="19"/>
      <c r="E14" s="17"/>
      <c r="F14" s="58">
        <f t="shared" si="0"/>
        <v>0</v>
      </c>
      <c r="G14" s="58">
        <f t="shared" si="0"/>
        <v>0</v>
      </c>
      <c r="H14" s="58">
        <f t="shared" si="1"/>
        <v>0</v>
      </c>
      <c r="I14" s="17"/>
      <c r="J14" s="17"/>
      <c r="K14" s="17"/>
      <c r="L14" s="59">
        <f t="shared" si="2"/>
        <v>0</v>
      </c>
      <c r="M14" s="60">
        <f t="shared" si="3"/>
        <v>0</v>
      </c>
    </row>
    <row r="15" spans="1:13" x14ac:dyDescent="0.25">
      <c r="A15" s="56" t="s">
        <v>14</v>
      </c>
      <c r="B15" s="17">
        <v>7937562.4500000002</v>
      </c>
      <c r="C15" s="17">
        <v>3667299.97</v>
      </c>
      <c r="D15" s="17">
        <v>23970.89</v>
      </c>
      <c r="E15" s="17">
        <v>16278.24</v>
      </c>
      <c r="F15" s="58">
        <f t="shared" si="0"/>
        <v>331.1334059769996</v>
      </c>
      <c r="G15" s="58">
        <f t="shared" si="0"/>
        <v>225.28848143288221</v>
      </c>
      <c r="H15" s="58">
        <f t="shared" si="1"/>
        <v>288.32579536501783</v>
      </c>
      <c r="I15" s="19">
        <v>21919850.739999998</v>
      </c>
      <c r="J15" s="17">
        <v>2040193.86</v>
      </c>
      <c r="K15" s="17">
        <v>302.02999999999997</v>
      </c>
      <c r="L15" s="59">
        <f t="shared" si="2"/>
        <v>-0.6378824589569263</v>
      </c>
      <c r="M15" s="60">
        <f t="shared" si="3"/>
        <v>-4.5373653726391912E-2</v>
      </c>
    </row>
    <row r="16" spans="1:13" x14ac:dyDescent="0.25">
      <c r="A16" s="56" t="s">
        <v>15</v>
      </c>
      <c r="B16" s="19"/>
      <c r="C16" s="17"/>
      <c r="D16" s="19"/>
      <c r="E16" s="17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/>
      <c r="L16" s="59">
        <f t="shared" si="2"/>
        <v>0</v>
      </c>
      <c r="M16" s="60">
        <f t="shared" si="3"/>
        <v>0</v>
      </c>
    </row>
    <row r="17" spans="1:13" x14ac:dyDescent="0.25">
      <c r="A17" s="56" t="s">
        <v>16</v>
      </c>
      <c r="B17" s="19"/>
      <c r="C17" s="17"/>
      <c r="D17" s="19"/>
      <c r="E17" s="17"/>
      <c r="F17" s="58">
        <f t="shared" si="0"/>
        <v>0</v>
      </c>
      <c r="G17" s="58">
        <f t="shared" si="0"/>
        <v>0</v>
      </c>
      <c r="H17" s="58">
        <f t="shared" si="1"/>
        <v>0</v>
      </c>
      <c r="I17" s="17"/>
      <c r="J17" s="17"/>
      <c r="K17" s="17">
        <v>0</v>
      </c>
      <c r="L17" s="59">
        <f t="shared" si="2"/>
        <v>0</v>
      </c>
      <c r="M17" s="60">
        <f t="shared" si="3"/>
        <v>0</v>
      </c>
    </row>
    <row r="18" spans="1:13" ht="16.5" thickBot="1" x14ac:dyDescent="0.3">
      <c r="A18" s="56" t="s">
        <v>17</v>
      </c>
      <c r="B18" s="102">
        <v>30940663</v>
      </c>
      <c r="C18" s="99">
        <v>1134425</v>
      </c>
      <c r="D18" s="100">
        <v>96619.5</v>
      </c>
      <c r="E18" s="101">
        <v>5127</v>
      </c>
      <c r="F18" s="58">
        <f t="shared" si="0"/>
        <v>320.23207530570949</v>
      </c>
      <c r="G18" s="58">
        <f t="shared" si="0"/>
        <v>221.26487224497757</v>
      </c>
      <c r="H18" s="58">
        <f t="shared" si="1"/>
        <v>315.24512391089621</v>
      </c>
      <c r="I18" s="19">
        <v>7707737</v>
      </c>
      <c r="J18" s="17">
        <v>7705847</v>
      </c>
      <c r="K18" s="17">
        <v>259.87</v>
      </c>
      <c r="L18" s="59">
        <f t="shared" si="2"/>
        <v>3.0142343985011424</v>
      </c>
      <c r="M18" s="60">
        <f t="shared" si="3"/>
        <v>0.21308778970599224</v>
      </c>
    </row>
    <row r="19" spans="1:13" s="64" customFormat="1" ht="17.25" thickTop="1" thickBot="1" x14ac:dyDescent="0.3">
      <c r="A19" s="61" t="s">
        <v>18</v>
      </c>
      <c r="B19" s="31">
        <f>SUM(B7:B18)</f>
        <v>38878225.450000003</v>
      </c>
      <c r="C19" s="31">
        <f>SUM(C7:C18)</f>
        <v>4801724.9700000007</v>
      </c>
      <c r="D19" s="31">
        <f>SUM(D7:D18)</f>
        <v>120590.39</v>
      </c>
      <c r="E19" s="31">
        <f>SUM(E7:E18)</f>
        <v>21405.239999999998</v>
      </c>
      <c r="F19" s="31">
        <f>IF(D19=0,0,B19/D19)</f>
        <v>322.39903569430368</v>
      </c>
      <c r="G19" s="31">
        <f>IF(E19=0,0,C19/E19)</f>
        <v>224.32474338059285</v>
      </c>
      <c r="H19" s="31">
        <f>IF(D19+E19=0,0,(B19+C19)/(D19+E19))</f>
        <v>307.61475138354609</v>
      </c>
      <c r="I19" s="31">
        <f>SUM(I7:I18)</f>
        <v>29627587.739999998</v>
      </c>
      <c r="J19" s="31">
        <f>SUM(J7:J18)</f>
        <v>9746040.8599999994</v>
      </c>
      <c r="K19" s="32">
        <v>283.99</v>
      </c>
      <c r="L19" s="62">
        <f>IF(I19=0,0,(B19-I19)/I19)</f>
        <v>0.31223053969766101</v>
      </c>
      <c r="M19" s="63">
        <f>IF(K19=0,0,(H19-K19)/K19)</f>
        <v>8.3188673486904757E-2</v>
      </c>
    </row>
    <row r="22" spans="1:13" ht="20.25" x14ac:dyDescent="0.3">
      <c r="A22" s="149" t="str">
        <f>"MÅLESTATISTIKK FOR RØRLEGGERE - 2. HALVÅR "&amp;FORS!$A$14</f>
        <v>MÅLESTATISTIKK FOR RØRLEGGERE - 2. HALVÅR 2020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16.5" thickBot="1" x14ac:dyDescent="0.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5">
      <c r="A24" s="43"/>
      <c r="B24" s="44" t="s">
        <v>4</v>
      </c>
      <c r="C24" s="45"/>
      <c r="D24" s="44" t="s">
        <v>5</v>
      </c>
      <c r="E24" s="45"/>
      <c r="F24" s="44" t="str">
        <f>"Fortjeneste 2. halvår  "&amp;FORS!$A$14-0</f>
        <v>Fortjeneste 2. halvår  2020</v>
      </c>
      <c r="G24" s="46"/>
      <c r="H24" s="45"/>
      <c r="I24" s="44" t="str">
        <f>" 2. halvår  "&amp;FORS!$A$14-1</f>
        <v xml:space="preserve"> 2. halvår  2019</v>
      </c>
      <c r="J24" s="46"/>
      <c r="K24" s="45"/>
      <c r="L24" s="44" t="s">
        <v>23</v>
      </c>
      <c r="M24" s="47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27</v>
      </c>
      <c r="I25" s="49" t="s">
        <v>6</v>
      </c>
      <c r="J25" s="49" t="s">
        <v>6</v>
      </c>
      <c r="K25" s="50" t="s">
        <v>25</v>
      </c>
      <c r="L25" s="49" t="s">
        <v>6</v>
      </c>
      <c r="M25" s="51" t="s">
        <v>25</v>
      </c>
    </row>
    <row r="26" spans="1:13" x14ac:dyDescent="0.25">
      <c r="A26" s="52"/>
      <c r="B26" s="53" t="s">
        <v>24</v>
      </c>
      <c r="C26" s="53" t="s">
        <v>26</v>
      </c>
      <c r="D26" s="53" t="s">
        <v>24</v>
      </c>
      <c r="E26" s="53" t="s">
        <v>26</v>
      </c>
      <c r="F26" s="53" t="s">
        <v>24</v>
      </c>
      <c r="G26" s="53" t="s">
        <v>26</v>
      </c>
      <c r="H26" s="54" t="s">
        <v>28</v>
      </c>
      <c r="I26" s="53" t="s">
        <v>24</v>
      </c>
      <c r="J26" s="53" t="s">
        <v>26</v>
      </c>
      <c r="K26" s="54" t="s">
        <v>22</v>
      </c>
      <c r="L26" s="53" t="s">
        <v>24</v>
      </c>
      <c r="M26" s="55" t="s">
        <v>22</v>
      </c>
    </row>
    <row r="27" spans="1:13" x14ac:dyDescent="0.25">
      <c r="A27" s="56" t="s">
        <v>20</v>
      </c>
      <c r="B27" s="19"/>
      <c r="C27" s="17"/>
      <c r="D27" s="19"/>
      <c r="E27" s="17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/>
      <c r="L27" s="59">
        <f>IF(I27=0,0,(B27-I27)/I27)</f>
        <v>0</v>
      </c>
      <c r="M27" s="60">
        <f>IF(K27=0,0,(H27-K27)/K27)</f>
        <v>0</v>
      </c>
    </row>
    <row r="28" spans="1:13" x14ac:dyDescent="0.25">
      <c r="A28" s="56" t="s">
        <v>7</v>
      </c>
      <c r="B28" s="17"/>
      <c r="C28" s="17"/>
      <c r="D28" s="19"/>
      <c r="E28" s="17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/>
      <c r="J28" s="17"/>
      <c r="K28" s="17"/>
      <c r="L28" s="59">
        <f t="shared" ref="L28:L39" si="6">IF(I28=0,0,(B28-I28)/I28)</f>
        <v>0</v>
      </c>
      <c r="M28" s="60">
        <f t="shared" ref="M28:M39" si="7">IF(K28=0,0,(H28-K28)/K28)</f>
        <v>0</v>
      </c>
    </row>
    <row r="29" spans="1:13" x14ac:dyDescent="0.25">
      <c r="A29" s="56" t="s">
        <v>10</v>
      </c>
      <c r="B29" s="17"/>
      <c r="C29" s="107">
        <v>424816.48</v>
      </c>
      <c r="D29" s="108">
        <v>0</v>
      </c>
      <c r="E29" s="109">
        <v>2105.5</v>
      </c>
      <c r="F29" s="58">
        <f t="shared" si="4"/>
        <v>0</v>
      </c>
      <c r="G29" s="58">
        <f t="shared" si="4"/>
        <v>201.76512942293991</v>
      </c>
      <c r="H29" s="58">
        <f t="shared" si="5"/>
        <v>201.76512942293991</v>
      </c>
      <c r="I29" s="17"/>
      <c r="J29" s="17"/>
      <c r="K29" s="17"/>
      <c r="L29" s="59">
        <f t="shared" si="6"/>
        <v>0</v>
      </c>
      <c r="M29" s="60">
        <f t="shared" si="7"/>
        <v>0</v>
      </c>
    </row>
    <row r="30" spans="1:13" x14ac:dyDescent="0.25">
      <c r="A30" s="56" t="s">
        <v>8</v>
      </c>
      <c r="B30" s="19"/>
      <c r="C30" s="17"/>
      <c r="D30" s="19"/>
      <c r="E30" s="17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>
        <v>0</v>
      </c>
      <c r="L30" s="59">
        <f t="shared" si="6"/>
        <v>0</v>
      </c>
      <c r="M30" s="60">
        <f t="shared" si="7"/>
        <v>0</v>
      </c>
    </row>
    <row r="31" spans="1:13" x14ac:dyDescent="0.25">
      <c r="A31" s="56" t="s">
        <v>9</v>
      </c>
      <c r="B31" s="17"/>
      <c r="C31" s="17"/>
      <c r="D31" s="17"/>
      <c r="E31" s="17"/>
      <c r="F31" s="58">
        <f t="shared" si="4"/>
        <v>0</v>
      </c>
      <c r="G31" s="58">
        <f t="shared" si="4"/>
        <v>0</v>
      </c>
      <c r="H31" s="58">
        <f t="shared" si="5"/>
        <v>0</v>
      </c>
      <c r="I31" s="17"/>
      <c r="J31" s="17"/>
      <c r="K31" s="17">
        <v>0</v>
      </c>
      <c r="L31" s="59">
        <f t="shared" si="6"/>
        <v>0</v>
      </c>
      <c r="M31" s="60">
        <f t="shared" si="7"/>
        <v>0</v>
      </c>
    </row>
    <row r="32" spans="1:13" x14ac:dyDescent="0.25">
      <c r="A32" s="56" t="s">
        <v>11</v>
      </c>
      <c r="B32" s="17"/>
      <c r="C32" s="17"/>
      <c r="D32" s="19"/>
      <c r="E32" s="17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/>
      <c r="L32" s="59">
        <f t="shared" si="6"/>
        <v>0</v>
      </c>
      <c r="M32" s="60">
        <f t="shared" si="7"/>
        <v>0</v>
      </c>
    </row>
    <row r="33" spans="1:13" x14ac:dyDescent="0.25">
      <c r="A33" s="56" t="s">
        <v>12</v>
      </c>
      <c r="B33" s="17"/>
      <c r="C33" s="17"/>
      <c r="D33" s="17"/>
      <c r="E33" s="17"/>
      <c r="F33" s="58">
        <f t="shared" si="4"/>
        <v>0</v>
      </c>
      <c r="G33" s="58">
        <f t="shared" si="4"/>
        <v>0</v>
      </c>
      <c r="H33" s="58">
        <f t="shared" si="5"/>
        <v>0</v>
      </c>
      <c r="I33" s="17"/>
      <c r="J33" s="17"/>
      <c r="K33" s="17">
        <v>0</v>
      </c>
      <c r="L33" s="59">
        <f t="shared" si="6"/>
        <v>0</v>
      </c>
      <c r="M33" s="60">
        <f t="shared" si="7"/>
        <v>0</v>
      </c>
    </row>
    <row r="34" spans="1:13" x14ac:dyDescent="0.25">
      <c r="A34" s="56" t="s">
        <v>13</v>
      </c>
      <c r="B34" s="17"/>
      <c r="C34" s="17"/>
      <c r="D34" s="17"/>
      <c r="E34" s="17"/>
      <c r="F34" s="58">
        <f t="shared" si="4"/>
        <v>0</v>
      </c>
      <c r="G34" s="58">
        <f t="shared" si="4"/>
        <v>0</v>
      </c>
      <c r="H34" s="58">
        <f t="shared" si="5"/>
        <v>0</v>
      </c>
      <c r="I34" s="17"/>
      <c r="J34" s="17"/>
      <c r="K34" s="17">
        <v>0</v>
      </c>
      <c r="L34" s="59">
        <f t="shared" si="6"/>
        <v>0</v>
      </c>
      <c r="M34" s="60">
        <f t="shared" si="7"/>
        <v>0</v>
      </c>
    </row>
    <row r="35" spans="1:13" x14ac:dyDescent="0.25">
      <c r="A35" s="56" t="s">
        <v>14</v>
      </c>
      <c r="B35" s="110">
        <v>4383440.4400000004</v>
      </c>
      <c r="C35" s="107">
        <v>6394354.9699999997</v>
      </c>
      <c r="D35" s="108">
        <v>12924.03</v>
      </c>
      <c r="E35" s="109">
        <v>28921.9</v>
      </c>
      <c r="F35" s="58">
        <f t="shared" si="4"/>
        <v>339.16978218094511</v>
      </c>
      <c r="G35" s="58">
        <f t="shared" si="4"/>
        <v>221.09041833351196</v>
      </c>
      <c r="H35" s="58">
        <f t="shared" si="5"/>
        <v>257.55898865194297</v>
      </c>
      <c r="I35" s="17">
        <v>15340772.1</v>
      </c>
      <c r="J35" s="17">
        <v>1886858.23</v>
      </c>
      <c r="K35" s="17">
        <v>271.14999999999998</v>
      </c>
      <c r="L35" s="59">
        <f t="shared" si="6"/>
        <v>-0.7142620715941671</v>
      </c>
      <c r="M35" s="60">
        <f t="shared" si="7"/>
        <v>-5.0123589703326608E-2</v>
      </c>
    </row>
    <row r="36" spans="1:13" x14ac:dyDescent="0.25">
      <c r="A36" s="56" t="s">
        <v>15</v>
      </c>
      <c r="B36" s="19"/>
      <c r="C36" s="17"/>
      <c r="D36" s="19"/>
      <c r="E36" s="17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/>
      <c r="L36" s="59">
        <f t="shared" si="6"/>
        <v>0</v>
      </c>
      <c r="M36" s="60">
        <f t="shared" si="7"/>
        <v>0</v>
      </c>
    </row>
    <row r="37" spans="1:13" x14ac:dyDescent="0.25">
      <c r="A37" s="56" t="s">
        <v>16</v>
      </c>
      <c r="B37" s="19"/>
      <c r="C37" s="17">
        <v>0</v>
      </c>
      <c r="D37" s="19"/>
      <c r="E37" s="17"/>
      <c r="F37" s="58">
        <f t="shared" si="4"/>
        <v>0</v>
      </c>
      <c r="G37" s="58">
        <f t="shared" si="4"/>
        <v>0</v>
      </c>
      <c r="H37" s="58">
        <f t="shared" si="5"/>
        <v>0</v>
      </c>
      <c r="I37" s="17"/>
      <c r="J37" s="17"/>
      <c r="K37" s="17">
        <v>0</v>
      </c>
      <c r="L37" s="59">
        <f t="shared" si="6"/>
        <v>0</v>
      </c>
      <c r="M37" s="60">
        <f t="shared" si="7"/>
        <v>0</v>
      </c>
    </row>
    <row r="38" spans="1:13" ht="16.5" thickBot="1" x14ac:dyDescent="0.3">
      <c r="A38" s="56" t="s">
        <v>17</v>
      </c>
      <c r="B38" s="128">
        <v>28628301</v>
      </c>
      <c r="C38" s="128">
        <v>993875</v>
      </c>
      <c r="D38" s="129">
        <v>86070</v>
      </c>
      <c r="E38" s="130">
        <v>4291</v>
      </c>
      <c r="F38" s="58">
        <f t="shared" si="4"/>
        <v>332.61648658069015</v>
      </c>
      <c r="G38" s="58">
        <f t="shared" si="4"/>
        <v>231.61850384525752</v>
      </c>
      <c r="H38" s="58">
        <f t="shared" si="5"/>
        <v>327.82036498046722</v>
      </c>
      <c r="I38" s="17">
        <v>31421189</v>
      </c>
      <c r="J38" s="17"/>
      <c r="K38" s="17">
        <v>302.19</v>
      </c>
      <c r="L38" s="59">
        <f t="shared" si="6"/>
        <v>-8.888549698103404E-2</v>
      </c>
      <c r="M38" s="60">
        <f t="shared" si="7"/>
        <v>8.4815397532900558E-2</v>
      </c>
    </row>
    <row r="39" spans="1:13" s="64" customFormat="1" ht="17.25" thickTop="1" thickBot="1" x14ac:dyDescent="0.3">
      <c r="A39" s="61" t="s">
        <v>18</v>
      </c>
      <c r="B39" s="65">
        <f>SUM(B27:B38)</f>
        <v>33011741.440000001</v>
      </c>
      <c r="C39" s="65">
        <f>SUM(C27:C38)</f>
        <v>7813046.4499999993</v>
      </c>
      <c r="D39" s="65">
        <f>SUM(D27:D38)</f>
        <v>98994.03</v>
      </c>
      <c r="E39" s="65">
        <f>SUM(E27:E38)</f>
        <v>35318.400000000001</v>
      </c>
      <c r="F39" s="65">
        <f>IF(D39=0,0,B39/D39)</f>
        <v>333.47204311209475</v>
      </c>
      <c r="G39" s="65">
        <f>IF(E39=0,0,C39/E39)</f>
        <v>221.21745180982148</v>
      </c>
      <c r="H39" s="65">
        <f>IF(D39+E39=0,0,(B39+C39)/(D39+E39))</f>
        <v>303.95390724447469</v>
      </c>
      <c r="I39" s="65">
        <f>SUM(I27:I38)</f>
        <v>46761961.100000001</v>
      </c>
      <c r="J39" s="65">
        <f>SUM(J27:J38)</f>
        <v>1886858.23</v>
      </c>
      <c r="K39" s="72">
        <v>290.42</v>
      </c>
      <c r="L39" s="66">
        <f t="shared" si="6"/>
        <v>-0.29404711300698633</v>
      </c>
      <c r="M39" s="67">
        <f t="shared" si="7"/>
        <v>4.6601154343621914E-2</v>
      </c>
    </row>
    <row r="40" spans="1:13" x14ac:dyDescent="0.25">
      <c r="J40" s="68"/>
    </row>
    <row r="42" spans="1:13" ht="20.25" x14ac:dyDescent="0.3">
      <c r="A42" s="149" t="str">
        <f>"MÅLESTATISTIKK FOR RØRLEGGERE - GJENNOMSNITT HELE ÅRET  "&amp;FORS!$A$14</f>
        <v>MÅLESTATISTIKK FOR RØRLEGGERE - GJENNOMSNITT HELE ÅRET  2020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3" ht="16.5" thickBot="1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3"/>
      <c r="B44" s="44" t="s">
        <v>4</v>
      </c>
      <c r="C44" s="45"/>
      <c r="D44" s="44" t="s">
        <v>5</v>
      </c>
      <c r="E44" s="45"/>
      <c r="F44" s="44" t="str">
        <f>"Fortjeneste hele  "&amp;FORS!$A$14-0</f>
        <v>Fortjeneste hele  2020</v>
      </c>
      <c r="G44" s="46"/>
      <c r="H44" s="45"/>
      <c r="I44" s="44" t="str">
        <f>" Hele året  "&amp;FORS!$A$14-1</f>
        <v xml:space="preserve"> Hele året  2019</v>
      </c>
      <c r="J44" s="46"/>
      <c r="K44" s="45"/>
      <c r="L44" s="44" t="s">
        <v>23</v>
      </c>
      <c r="M44" s="47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27</v>
      </c>
      <c r="I45" s="49" t="s">
        <v>6</v>
      </c>
      <c r="J45" s="49" t="s">
        <v>6</v>
      </c>
      <c r="K45" s="50" t="s">
        <v>25</v>
      </c>
      <c r="L45" s="49" t="s">
        <v>6</v>
      </c>
      <c r="M45" s="51" t="s">
        <v>25</v>
      </c>
    </row>
    <row r="46" spans="1:13" x14ac:dyDescent="0.25">
      <c r="A46" s="52"/>
      <c r="B46" s="69" t="s">
        <v>24</v>
      </c>
      <c r="C46" s="69" t="s">
        <v>26</v>
      </c>
      <c r="D46" s="69" t="s">
        <v>24</v>
      </c>
      <c r="E46" s="69" t="s">
        <v>26</v>
      </c>
      <c r="F46" s="69" t="s">
        <v>24</v>
      </c>
      <c r="G46" s="69" t="s">
        <v>26</v>
      </c>
      <c r="H46" s="70" t="s">
        <v>28</v>
      </c>
      <c r="I46" s="69" t="s">
        <v>24</v>
      </c>
      <c r="J46" s="69" t="s">
        <v>26</v>
      </c>
      <c r="K46" s="70" t="s">
        <v>22</v>
      </c>
      <c r="L46" s="69" t="s">
        <v>24</v>
      </c>
      <c r="M46" s="71" t="s">
        <v>22</v>
      </c>
    </row>
    <row r="47" spans="1:13" x14ac:dyDescent="0.25">
      <c r="A47" s="56" t="s">
        <v>20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/>
      <c r="L47" s="59">
        <f>IF(I47=0,0,(B47-I47)/I47)</f>
        <v>0</v>
      </c>
      <c r="M47" s="60">
        <f>IF(K47=0,0,(H47-K47)/K47)</f>
        <v>0</v>
      </c>
    </row>
    <row r="48" spans="1:13" x14ac:dyDescent="0.25">
      <c r="A48" s="56" t="s">
        <v>7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0</v>
      </c>
      <c r="J48" s="58">
        <f t="shared" si="12"/>
        <v>0</v>
      </c>
      <c r="K48" s="17"/>
      <c r="L48" s="59">
        <f t="shared" ref="L48:L58" si="13">IF(I48=0,0,(B48-I48)/I48)</f>
        <v>0</v>
      </c>
      <c r="M48" s="60">
        <f t="shared" ref="M48:M58" si="14">IF(K48=0,0,(H48-K48)/K48)</f>
        <v>0</v>
      </c>
    </row>
    <row r="49" spans="1:13" x14ac:dyDescent="0.25">
      <c r="A49" s="56" t="s">
        <v>10</v>
      </c>
      <c r="B49" s="58">
        <f t="shared" si="9"/>
        <v>0</v>
      </c>
      <c r="C49" s="58">
        <f t="shared" si="8"/>
        <v>424816.48</v>
      </c>
      <c r="D49" s="58">
        <f t="shared" si="8"/>
        <v>0</v>
      </c>
      <c r="E49" s="58">
        <f t="shared" si="8"/>
        <v>2105.5</v>
      </c>
      <c r="F49" s="58">
        <f t="shared" si="10"/>
        <v>0</v>
      </c>
      <c r="G49" s="58">
        <f t="shared" si="10"/>
        <v>201.76512942293991</v>
      </c>
      <c r="H49" s="58">
        <f t="shared" si="11"/>
        <v>201.76512942293991</v>
      </c>
      <c r="I49" s="58">
        <f t="shared" si="12"/>
        <v>0</v>
      </c>
      <c r="J49" s="58">
        <f t="shared" si="12"/>
        <v>0</v>
      </c>
      <c r="K49" s="17"/>
      <c r="L49" s="59">
        <f t="shared" si="13"/>
        <v>0</v>
      </c>
      <c r="M49" s="60">
        <f t="shared" si="14"/>
        <v>0</v>
      </c>
    </row>
    <row r="50" spans="1:13" x14ac:dyDescent="0.25">
      <c r="A50" s="56" t="s">
        <v>8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>
        <v>0</v>
      </c>
      <c r="L50" s="59">
        <f t="shared" si="13"/>
        <v>0</v>
      </c>
      <c r="M50" s="60">
        <f t="shared" si="14"/>
        <v>0</v>
      </c>
    </row>
    <row r="51" spans="1:13" x14ac:dyDescent="0.25">
      <c r="A51" s="56" t="s">
        <v>9</v>
      </c>
      <c r="B51" s="58">
        <f t="shared" si="9"/>
        <v>0</v>
      </c>
      <c r="C51" s="58">
        <f t="shared" si="8"/>
        <v>0</v>
      </c>
      <c r="D51" s="58">
        <f t="shared" si="8"/>
        <v>0</v>
      </c>
      <c r="E51" s="58">
        <f t="shared" si="8"/>
        <v>0</v>
      </c>
      <c r="F51" s="58">
        <f t="shared" si="10"/>
        <v>0</v>
      </c>
      <c r="G51" s="58">
        <f t="shared" si="10"/>
        <v>0</v>
      </c>
      <c r="H51" s="58">
        <f t="shared" si="11"/>
        <v>0</v>
      </c>
      <c r="I51" s="58">
        <f t="shared" si="12"/>
        <v>0</v>
      </c>
      <c r="J51" s="58">
        <f t="shared" si="12"/>
        <v>0</v>
      </c>
      <c r="K51" s="17">
        <v>0</v>
      </c>
      <c r="L51" s="59">
        <f t="shared" si="13"/>
        <v>0</v>
      </c>
      <c r="M51" s="60">
        <f t="shared" si="14"/>
        <v>0</v>
      </c>
    </row>
    <row r="52" spans="1:13" x14ac:dyDescent="0.25">
      <c r="A52" s="56" t="s">
        <v>11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/>
      <c r="L52" s="59">
        <f t="shared" si="13"/>
        <v>0</v>
      </c>
      <c r="M52" s="60">
        <f t="shared" si="14"/>
        <v>0</v>
      </c>
    </row>
    <row r="53" spans="1:13" x14ac:dyDescent="0.25">
      <c r="A53" s="56" t="s">
        <v>12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>
        <v>0</v>
      </c>
      <c r="L53" s="59">
        <f t="shared" si="13"/>
        <v>0</v>
      </c>
      <c r="M53" s="60">
        <f t="shared" si="14"/>
        <v>0</v>
      </c>
    </row>
    <row r="54" spans="1:13" x14ac:dyDescent="0.25">
      <c r="A54" s="56" t="s">
        <v>13</v>
      </c>
      <c r="B54" s="58">
        <f t="shared" si="9"/>
        <v>0</v>
      </c>
      <c r="C54" s="58">
        <f t="shared" si="8"/>
        <v>0</v>
      </c>
      <c r="D54" s="58">
        <f t="shared" si="8"/>
        <v>0</v>
      </c>
      <c r="E54" s="58">
        <f t="shared" si="8"/>
        <v>0</v>
      </c>
      <c r="F54" s="58">
        <f t="shared" si="10"/>
        <v>0</v>
      </c>
      <c r="G54" s="58">
        <f t="shared" si="10"/>
        <v>0</v>
      </c>
      <c r="H54" s="58">
        <f t="shared" si="11"/>
        <v>0</v>
      </c>
      <c r="I54" s="58">
        <f t="shared" si="12"/>
        <v>0</v>
      </c>
      <c r="J54" s="58">
        <f t="shared" si="12"/>
        <v>0</v>
      </c>
      <c r="K54" s="17">
        <v>0</v>
      </c>
      <c r="L54" s="59">
        <f t="shared" si="13"/>
        <v>0</v>
      </c>
      <c r="M54" s="60">
        <f t="shared" si="14"/>
        <v>0</v>
      </c>
    </row>
    <row r="55" spans="1:13" x14ac:dyDescent="0.25">
      <c r="A55" s="56" t="s">
        <v>14</v>
      </c>
      <c r="B55" s="58">
        <f t="shared" si="9"/>
        <v>12321002.890000001</v>
      </c>
      <c r="C55" s="58">
        <f t="shared" si="8"/>
        <v>10061654.939999999</v>
      </c>
      <c r="D55" s="58">
        <f t="shared" si="8"/>
        <v>36894.92</v>
      </c>
      <c r="E55" s="58">
        <f t="shared" si="8"/>
        <v>45200.14</v>
      </c>
      <c r="F55" s="58">
        <f t="shared" si="10"/>
        <v>333.94849182489082</v>
      </c>
      <c r="G55" s="58">
        <f t="shared" si="10"/>
        <v>222.60229592209228</v>
      </c>
      <c r="H55" s="58">
        <f t="shared" si="11"/>
        <v>272.64317524099499</v>
      </c>
      <c r="I55" s="58">
        <f t="shared" si="12"/>
        <v>37260622.839999996</v>
      </c>
      <c r="J55" s="58">
        <f t="shared" si="12"/>
        <v>3927052.09</v>
      </c>
      <c r="K55" s="17">
        <v>288.3</v>
      </c>
      <c r="L55" s="59">
        <f t="shared" si="13"/>
        <v>-0.66932912144524948</v>
      </c>
      <c r="M55" s="60">
        <f t="shared" si="14"/>
        <v>-5.4307404644484976E-2</v>
      </c>
    </row>
    <row r="56" spans="1:13" x14ac:dyDescent="0.25">
      <c r="A56" s="56" t="s">
        <v>15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/>
      <c r="L56" s="59">
        <f t="shared" si="13"/>
        <v>0</v>
      </c>
      <c r="M56" s="60">
        <f t="shared" si="14"/>
        <v>0</v>
      </c>
    </row>
    <row r="57" spans="1:13" x14ac:dyDescent="0.25">
      <c r="A57" s="56" t="s">
        <v>16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>
        <v>0</v>
      </c>
      <c r="L57" s="59">
        <f t="shared" si="13"/>
        <v>0</v>
      </c>
      <c r="M57" s="60">
        <f t="shared" si="14"/>
        <v>0</v>
      </c>
    </row>
    <row r="58" spans="1:13" x14ac:dyDescent="0.25">
      <c r="A58" s="56" t="s">
        <v>17</v>
      </c>
      <c r="B58" s="58">
        <f t="shared" si="9"/>
        <v>59568964</v>
      </c>
      <c r="C58" s="58">
        <f t="shared" si="8"/>
        <v>2128300</v>
      </c>
      <c r="D58" s="57">
        <f t="shared" si="8"/>
        <v>182689.5</v>
      </c>
      <c r="E58" s="58">
        <f t="shared" si="8"/>
        <v>9418</v>
      </c>
      <c r="F58" s="58">
        <f t="shared" si="10"/>
        <v>326.06670881468284</v>
      </c>
      <c r="G58" s="58">
        <f t="shared" si="10"/>
        <v>225.98216181779571</v>
      </c>
      <c r="H58" s="58">
        <f t="shared" si="11"/>
        <v>321.16010046458365</v>
      </c>
      <c r="I58" s="58">
        <f t="shared" si="12"/>
        <v>39128926</v>
      </c>
      <c r="J58" s="58">
        <f t="shared" si="12"/>
        <v>7705847</v>
      </c>
      <c r="K58" s="17">
        <v>286.82</v>
      </c>
      <c r="L58" s="59">
        <f t="shared" si="13"/>
        <v>0.52237666835016117</v>
      </c>
      <c r="M58" s="60">
        <f t="shared" si="14"/>
        <v>0.11972700810467769</v>
      </c>
    </row>
    <row r="59" spans="1:13" s="64" customFormat="1" ht="16.5" thickBot="1" x14ac:dyDescent="0.3">
      <c r="A59" s="61" t="s">
        <v>18</v>
      </c>
      <c r="B59" s="65">
        <f>SUM(B47:B58)</f>
        <v>71889966.890000001</v>
      </c>
      <c r="C59" s="65">
        <f>SUM(C47:C58)</f>
        <v>12614771.42</v>
      </c>
      <c r="D59" s="65">
        <f>SUM(D47:D58)</f>
        <v>219584.41999999998</v>
      </c>
      <c r="E59" s="65">
        <f>SUM(E47:E58)</f>
        <v>56723.64</v>
      </c>
      <c r="F59" s="65">
        <f>IF(D59=0,0,B59/D59)</f>
        <v>327.39101840649715</v>
      </c>
      <c r="G59" s="65">
        <f>IF(E59=0,0,C59/E59)</f>
        <v>222.3900197519059</v>
      </c>
      <c r="H59" s="65">
        <f>IF(D59+E59=0,0,(B59+C59)/(D59+E59))</f>
        <v>305.83522720980346</v>
      </c>
      <c r="I59" s="65">
        <f>SUM(I47:I58)</f>
        <v>76389548.840000004</v>
      </c>
      <c r="J59" s="65">
        <f>SUM(J47:J58)</f>
        <v>11632899.09</v>
      </c>
      <c r="K59" s="72">
        <v>287.51</v>
      </c>
      <c r="L59" s="66">
        <f>IF(I59=0,0,(B59-I59)/I59)</f>
        <v>-5.890310936937853E-2</v>
      </c>
      <c r="M59" s="67">
        <f>IF(K59=0,0,(H59-K59)/K59)</f>
        <v>6.3737703766141948E-2</v>
      </c>
    </row>
    <row r="62" spans="1:13" x14ac:dyDescent="0.25">
      <c r="I62" s="68"/>
    </row>
    <row r="64" spans="1:13" x14ac:dyDescent="0.25">
      <c r="I64" s="68"/>
    </row>
  </sheetData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44000000000000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4" max="16383" man="1"/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4"/>
  <sheetViews>
    <sheetView showZeros="0" topLeftCell="A22" zoomScale="84" zoomScaleNormal="84" workbookViewId="0">
      <selection activeCell="O42" sqref="O42"/>
    </sheetView>
  </sheetViews>
  <sheetFormatPr baseColWidth="10" defaultColWidth="9" defaultRowHeight="15.75" x14ac:dyDescent="0.25"/>
  <cols>
    <col min="1" max="1" width="20.625" style="41" customWidth="1"/>
    <col min="2" max="2" width="15.37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7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.25" x14ac:dyDescent="0.3">
      <c r="A2" s="149" t="str">
        <f>"MÅLESTATISTIKK FOR TAKTEKKERE - 1. HALVÅR "&amp;FORS!$A$14</f>
        <v>MÅLESTATISTIKK FOR TAKTEKKERE - 1. HALVÅR 2020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16.5" thickBot="1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43"/>
      <c r="B4" s="44" t="s">
        <v>4</v>
      </c>
      <c r="C4" s="45"/>
      <c r="D4" s="44" t="s">
        <v>5</v>
      </c>
      <c r="E4" s="45"/>
      <c r="F4" s="44" t="str">
        <f>"Fortjeneste 1. halvår  "&amp;FORS!$A$14-0</f>
        <v>Fortjeneste 1. halvår  2020</v>
      </c>
      <c r="G4" s="46"/>
      <c r="H4" s="45"/>
      <c r="I4" s="44" t="str">
        <f>" 1. halvår  "&amp;FORS!$A$14-1</f>
        <v xml:space="preserve"> 1. halvår  2019</v>
      </c>
      <c r="J4" s="46"/>
      <c r="K4" s="45"/>
      <c r="L4" s="44" t="s">
        <v>23</v>
      </c>
      <c r="M4" s="47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27</v>
      </c>
      <c r="I5" s="49" t="s">
        <v>6</v>
      </c>
      <c r="J5" s="49" t="s">
        <v>6</v>
      </c>
      <c r="K5" s="50" t="s">
        <v>25</v>
      </c>
      <c r="L5" s="49" t="s">
        <v>6</v>
      </c>
      <c r="M5" s="51" t="s">
        <v>25</v>
      </c>
    </row>
    <row r="6" spans="1:13" x14ac:dyDescent="0.25">
      <c r="A6" s="52"/>
      <c r="B6" s="53" t="s">
        <v>24</v>
      </c>
      <c r="C6" s="53" t="s">
        <v>26</v>
      </c>
      <c r="D6" s="53" t="s">
        <v>24</v>
      </c>
      <c r="E6" s="53" t="s">
        <v>26</v>
      </c>
      <c r="F6" s="53" t="s">
        <v>24</v>
      </c>
      <c r="G6" s="53" t="s">
        <v>26</v>
      </c>
      <c r="H6" s="54" t="s">
        <v>28</v>
      </c>
      <c r="I6" s="53" t="s">
        <v>24</v>
      </c>
      <c r="J6" s="53" t="s">
        <v>26</v>
      </c>
      <c r="K6" s="54" t="s">
        <v>22</v>
      </c>
      <c r="L6" s="53" t="s">
        <v>24</v>
      </c>
      <c r="M6" s="55" t="s">
        <v>22</v>
      </c>
    </row>
    <row r="7" spans="1:13" x14ac:dyDescent="0.25">
      <c r="A7" s="56" t="s">
        <v>20</v>
      </c>
      <c r="B7" s="90">
        <v>0</v>
      </c>
      <c r="C7" s="91"/>
      <c r="D7" s="90">
        <v>0</v>
      </c>
      <c r="E7" s="88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>
        <v>31052</v>
      </c>
      <c r="J7" s="17"/>
      <c r="K7" s="17">
        <v>295.73</v>
      </c>
      <c r="L7" s="59">
        <f>IF(I7=0,0,(B7-I7)/I7)</f>
        <v>-1</v>
      </c>
      <c r="M7" s="60">
        <f>IF(K7=0,0,(H7-K7)/K7)</f>
        <v>-1</v>
      </c>
    </row>
    <row r="8" spans="1:13" x14ac:dyDescent="0.25">
      <c r="A8" s="56" t="s">
        <v>7</v>
      </c>
      <c r="B8" s="92">
        <v>262003.71</v>
      </c>
      <c r="C8" s="91"/>
      <c r="D8" s="92">
        <v>953.2</v>
      </c>
      <c r="E8" s="17"/>
      <c r="F8" s="58">
        <f t="shared" ref="F8:G18" si="0">IF(D8=0,0,B8/D8)</f>
        <v>274.86750944187997</v>
      </c>
      <c r="G8" s="58">
        <f t="shared" si="0"/>
        <v>0</v>
      </c>
      <c r="H8" s="58">
        <f t="shared" ref="H8:H18" si="1">IF(D8+E8=0,0,(B8+C8)/(D8+E8))</f>
        <v>274.86750944187997</v>
      </c>
      <c r="I8" s="17">
        <v>598395.35</v>
      </c>
      <c r="J8" s="17"/>
      <c r="K8" s="17">
        <v>227.2</v>
      </c>
      <c r="L8" s="59">
        <f>IF(I8=0,0,(B8-I8)/I8)</f>
        <v>-0.56215617317213451</v>
      </c>
      <c r="M8" s="60">
        <f t="shared" ref="M8:M18" si="2">IF(K8=0,0,(H8-K8)/K8)</f>
        <v>0.20980417888151404</v>
      </c>
    </row>
    <row r="9" spans="1:13" x14ac:dyDescent="0.25">
      <c r="A9" s="56" t="s">
        <v>21</v>
      </c>
      <c r="B9" s="17"/>
      <c r="C9" s="17"/>
      <c r="D9" s="17"/>
      <c r="E9" s="17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/>
      <c r="L9" s="59">
        <f t="shared" ref="L9:L18" si="3">IF(I9=0,0,(B9-I9)/I9)</f>
        <v>0</v>
      </c>
      <c r="M9" s="60">
        <f t="shared" si="2"/>
        <v>0</v>
      </c>
    </row>
    <row r="10" spans="1:13" x14ac:dyDescent="0.25">
      <c r="A10" s="56" t="s">
        <v>8</v>
      </c>
      <c r="B10" s="19"/>
      <c r="C10" s="17"/>
      <c r="D10" s="19"/>
      <c r="E10" s="17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/>
      <c r="L10" s="59">
        <f t="shared" si="3"/>
        <v>0</v>
      </c>
      <c r="M10" s="60">
        <f t="shared" si="2"/>
        <v>0</v>
      </c>
    </row>
    <row r="11" spans="1:13" x14ac:dyDescent="0.25">
      <c r="A11" s="56" t="s">
        <v>9</v>
      </c>
      <c r="B11" s="19">
        <v>1210598</v>
      </c>
      <c r="C11" s="17">
        <v>136955</v>
      </c>
      <c r="D11" s="19">
        <v>3135</v>
      </c>
      <c r="E11" s="96">
        <v>658.5</v>
      </c>
      <c r="F11" s="58">
        <f t="shared" si="0"/>
        <v>386.15566188197766</v>
      </c>
      <c r="G11" s="58">
        <f t="shared" si="0"/>
        <v>207.98025816249051</v>
      </c>
      <c r="H11" s="58">
        <f t="shared" si="1"/>
        <v>355.22683537630155</v>
      </c>
      <c r="I11" s="17">
        <v>642219.81999999995</v>
      </c>
      <c r="J11" s="17"/>
      <c r="K11" s="17">
        <v>353.06</v>
      </c>
      <c r="L11" s="59">
        <f t="shared" si="3"/>
        <v>0.88502123774379948</v>
      </c>
      <c r="M11" s="60">
        <f t="shared" si="2"/>
        <v>6.1373006749604851E-3</v>
      </c>
    </row>
    <row r="12" spans="1:13" x14ac:dyDescent="0.25">
      <c r="A12" s="56" t="s">
        <v>11</v>
      </c>
      <c r="B12" s="19"/>
      <c r="C12" s="17"/>
      <c r="D12" s="19"/>
      <c r="E12" s="17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/>
      <c r="L12" s="59">
        <f t="shared" si="3"/>
        <v>0</v>
      </c>
      <c r="M12" s="60">
        <f t="shared" si="2"/>
        <v>0</v>
      </c>
    </row>
    <row r="13" spans="1:13" x14ac:dyDescent="0.25">
      <c r="A13" s="56" t="s">
        <v>12</v>
      </c>
      <c r="B13" s="19">
        <v>4632594.24</v>
      </c>
      <c r="C13" s="19"/>
      <c r="D13" s="19">
        <v>16048</v>
      </c>
      <c r="E13" s="97"/>
      <c r="F13" s="58">
        <f t="shared" si="0"/>
        <v>288.6711266201396</v>
      </c>
      <c r="G13" s="58">
        <f t="shared" si="0"/>
        <v>0</v>
      </c>
      <c r="H13" s="58">
        <f t="shared" si="1"/>
        <v>288.6711266201396</v>
      </c>
      <c r="I13" s="17">
        <v>4556716.09</v>
      </c>
      <c r="J13" s="17">
        <v>582107</v>
      </c>
      <c r="K13" s="17">
        <v>314</v>
      </c>
      <c r="L13" s="59">
        <f t="shared" si="3"/>
        <v>1.6651937162931819E-2</v>
      </c>
      <c r="M13" s="60">
        <f t="shared" si="2"/>
        <v>-8.0665201846689169E-2</v>
      </c>
    </row>
    <row r="14" spans="1:13" x14ac:dyDescent="0.25">
      <c r="A14" s="56" t="s">
        <v>13</v>
      </c>
      <c r="B14" s="19">
        <v>1191176</v>
      </c>
      <c r="C14" s="17"/>
      <c r="D14" s="19">
        <v>2979</v>
      </c>
      <c r="E14" s="17"/>
      <c r="F14" s="58">
        <f t="shared" si="0"/>
        <v>399.85767035918093</v>
      </c>
      <c r="G14" s="58">
        <f t="shared" si="0"/>
        <v>0</v>
      </c>
      <c r="H14" s="58">
        <f t="shared" si="1"/>
        <v>399.85767035918093</v>
      </c>
      <c r="I14" s="17">
        <v>678205</v>
      </c>
      <c r="J14" s="17"/>
      <c r="K14" s="17">
        <v>361.71</v>
      </c>
      <c r="L14" s="59">
        <f t="shared" si="3"/>
        <v>0.75636570063623831</v>
      </c>
      <c r="M14" s="60">
        <f t="shared" si="2"/>
        <v>0.10546479322988292</v>
      </c>
    </row>
    <row r="15" spans="1:13" x14ac:dyDescent="0.25">
      <c r="A15" s="56" t="s">
        <v>14</v>
      </c>
      <c r="B15" s="17">
        <v>3268824.26</v>
      </c>
      <c r="C15" s="17">
        <v>495868.81</v>
      </c>
      <c r="D15" s="17">
        <v>10503.1</v>
      </c>
      <c r="E15" s="17">
        <v>4634.8999999999996</v>
      </c>
      <c r="F15" s="58">
        <f t="shared" si="0"/>
        <v>311.22471079966863</v>
      </c>
      <c r="G15" s="58">
        <f t="shared" si="0"/>
        <v>106.98587024531274</v>
      </c>
      <c r="H15" s="58">
        <f t="shared" si="1"/>
        <v>248.69157550535076</v>
      </c>
      <c r="I15" s="19">
        <v>3714665.51</v>
      </c>
      <c r="J15" s="17">
        <v>432615.08</v>
      </c>
      <c r="K15" s="17">
        <v>301.36</v>
      </c>
      <c r="L15" s="59">
        <f t="shared" si="3"/>
        <v>-0.12002191012886111</v>
      </c>
      <c r="M15" s="60">
        <f t="shared" si="2"/>
        <v>-0.17476912826735219</v>
      </c>
    </row>
    <row r="16" spans="1:13" x14ac:dyDescent="0.25">
      <c r="A16" s="56" t="s">
        <v>15</v>
      </c>
      <c r="B16" s="19"/>
      <c r="C16" s="17"/>
      <c r="D16" s="19"/>
      <c r="E16" s="17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/>
      <c r="L16" s="59">
        <f t="shared" si="3"/>
        <v>0</v>
      </c>
      <c r="M16" s="60">
        <f t="shared" si="2"/>
        <v>0</v>
      </c>
    </row>
    <row r="17" spans="1:13" x14ac:dyDescent="0.25">
      <c r="A17" s="56" t="s">
        <v>16</v>
      </c>
      <c r="B17" s="19"/>
      <c r="C17" s="17"/>
      <c r="D17" s="19"/>
      <c r="E17" s="17"/>
      <c r="F17" s="58">
        <f t="shared" si="0"/>
        <v>0</v>
      </c>
      <c r="G17" s="58">
        <f t="shared" si="0"/>
        <v>0</v>
      </c>
      <c r="H17" s="58">
        <f t="shared" si="1"/>
        <v>0</v>
      </c>
      <c r="I17" s="17"/>
      <c r="J17" s="17"/>
      <c r="K17" s="17"/>
      <c r="L17" s="59">
        <f t="shared" si="3"/>
        <v>0</v>
      </c>
      <c r="M17" s="60">
        <f t="shared" si="2"/>
        <v>0</v>
      </c>
    </row>
    <row r="18" spans="1:13" x14ac:dyDescent="0.25">
      <c r="A18" s="56" t="s">
        <v>17</v>
      </c>
      <c r="B18" s="92">
        <v>3369047.7</v>
      </c>
      <c r="C18" s="91">
        <v>317516.03000000003</v>
      </c>
      <c r="D18" s="92">
        <v>9407.9</v>
      </c>
      <c r="E18" s="88">
        <v>1739.7</v>
      </c>
      <c r="F18" s="58">
        <f t="shared" si="0"/>
        <v>358.10836637294193</v>
      </c>
      <c r="G18" s="58">
        <f t="shared" si="0"/>
        <v>182.5119445881474</v>
      </c>
      <c r="H18" s="58">
        <f t="shared" si="1"/>
        <v>330.70470146040407</v>
      </c>
      <c r="I18" s="19">
        <v>3147493.76</v>
      </c>
      <c r="J18" s="17">
        <v>384909.92</v>
      </c>
      <c r="K18" s="17">
        <v>325.69</v>
      </c>
      <c r="L18" s="59">
        <f t="shared" si="3"/>
        <v>7.0390589114305485E-2</v>
      </c>
      <c r="M18" s="60">
        <f t="shared" si="2"/>
        <v>1.539716128958233E-2</v>
      </c>
    </row>
    <row r="19" spans="1:13" s="64" customFormat="1" ht="16.5" thickBot="1" x14ac:dyDescent="0.3">
      <c r="A19" s="61" t="s">
        <v>18</v>
      </c>
      <c r="B19" s="31">
        <f>SUM(B7:B18)</f>
        <v>13934243.91</v>
      </c>
      <c r="C19" s="31">
        <f>SUM(C7:C18)</f>
        <v>950339.84000000008</v>
      </c>
      <c r="D19" s="31">
        <f>SUM(D7:D18)</f>
        <v>43026.200000000004</v>
      </c>
      <c r="E19" s="31">
        <f>SUM(E7:E18)</f>
        <v>7033.0999999999995</v>
      </c>
      <c r="F19" s="31">
        <f>IF(D19=0,0,B19/D19)</f>
        <v>323.85485843509298</v>
      </c>
      <c r="G19" s="31">
        <f>IF(E19=0,0,C19/E19)</f>
        <v>135.12389131392987</v>
      </c>
      <c r="H19" s="31">
        <f>IF(D19+E19=0,0,(B19+C19)/(D19+E19))</f>
        <v>297.33903090934149</v>
      </c>
      <c r="I19" s="31">
        <f>SUM(I7:I18)</f>
        <v>13368747.529999999</v>
      </c>
      <c r="J19" s="31">
        <f>SUM(J7:J18)</f>
        <v>1399632</v>
      </c>
      <c r="K19" s="32">
        <v>311.52999999999997</v>
      </c>
      <c r="L19" s="62">
        <f>IF(I19=0,0,(B19-I19)/I19)</f>
        <v>4.2299877287008715E-2</v>
      </c>
      <c r="M19" s="63">
        <f>IF(K19=0,0,(H19-K19)/K19)</f>
        <v>-4.5552496037808511E-2</v>
      </c>
    </row>
    <row r="22" spans="1:13" ht="20.25" x14ac:dyDescent="0.3">
      <c r="A22" s="149" t="str">
        <f>"MÅLESTATISTIKK FOR TAKTEKKERE - 2. HALVÅR "&amp;FORS!$A$14</f>
        <v>MÅLESTATISTIKK FOR TAKTEKKERE - 2. HALVÅR 2020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16.5" thickBot="1" x14ac:dyDescent="0.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5">
      <c r="A24" s="43"/>
      <c r="B24" s="44" t="s">
        <v>4</v>
      </c>
      <c r="C24" s="45"/>
      <c r="D24" s="44" t="s">
        <v>5</v>
      </c>
      <c r="E24" s="45"/>
      <c r="F24" s="44" t="str">
        <f>"Fortjeneste 2. halvår  "&amp;FORS!$A$14-0</f>
        <v>Fortjeneste 2. halvår  2020</v>
      </c>
      <c r="G24" s="46"/>
      <c r="H24" s="45"/>
      <c r="I24" s="44" t="str">
        <f>" 2. halvår  "&amp;FORS!$A$14-1</f>
        <v xml:space="preserve"> 2. halvår  2019</v>
      </c>
      <c r="J24" s="46"/>
      <c r="K24" s="45"/>
      <c r="L24" s="44" t="s">
        <v>23</v>
      </c>
      <c r="M24" s="47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27</v>
      </c>
      <c r="I25" s="49" t="s">
        <v>6</v>
      </c>
      <c r="J25" s="49" t="s">
        <v>6</v>
      </c>
      <c r="K25" s="50" t="s">
        <v>25</v>
      </c>
      <c r="L25" s="49" t="s">
        <v>6</v>
      </c>
      <c r="M25" s="51" t="s">
        <v>25</v>
      </c>
    </row>
    <row r="26" spans="1:13" x14ac:dyDescent="0.25">
      <c r="A26" s="52"/>
      <c r="B26" s="53" t="s">
        <v>24</v>
      </c>
      <c r="C26" s="53" t="s">
        <v>26</v>
      </c>
      <c r="D26" s="53" t="s">
        <v>24</v>
      </c>
      <c r="E26" s="53" t="s">
        <v>26</v>
      </c>
      <c r="F26" s="53" t="s">
        <v>24</v>
      </c>
      <c r="G26" s="53" t="s">
        <v>26</v>
      </c>
      <c r="H26" s="54" t="s">
        <v>28</v>
      </c>
      <c r="I26" s="53" t="s">
        <v>24</v>
      </c>
      <c r="J26" s="53" t="s">
        <v>26</v>
      </c>
      <c r="K26" s="54" t="s">
        <v>22</v>
      </c>
      <c r="L26" s="53" t="s">
        <v>24</v>
      </c>
      <c r="M26" s="55" t="s">
        <v>22</v>
      </c>
    </row>
    <row r="27" spans="1:13" x14ac:dyDescent="0.25">
      <c r="A27" s="56" t="s">
        <v>20</v>
      </c>
      <c r="B27" s="104">
        <v>137045</v>
      </c>
      <c r="C27" s="105"/>
      <c r="D27" s="104">
        <v>533</v>
      </c>
      <c r="E27" s="17"/>
      <c r="F27" s="58">
        <f t="shared" ref="F27:G38" si="4">IF(D27=0,0,B27/D27)</f>
        <v>257.12007504690433</v>
      </c>
      <c r="G27" s="58">
        <f t="shared" si="4"/>
        <v>0</v>
      </c>
      <c r="H27" s="58">
        <f>IF(D27+E27=0,0,(B27+C27)/(D27+E27))</f>
        <v>257.12007504690433</v>
      </c>
      <c r="I27" s="17"/>
      <c r="J27" s="17"/>
      <c r="K27" s="17"/>
      <c r="L27" s="59">
        <f>IF(I27=0,0,(B27-I27)/I27)</f>
        <v>0</v>
      </c>
      <c r="M27" s="60">
        <f>IF(K27=0,0,(H27-K27)/K27)</f>
        <v>0</v>
      </c>
    </row>
    <row r="28" spans="1:13" x14ac:dyDescent="0.25">
      <c r="A28" s="56" t="s">
        <v>7</v>
      </c>
      <c r="B28" s="111">
        <v>326745.87</v>
      </c>
      <c r="C28" s="74"/>
      <c r="D28" s="111">
        <v>1249.2</v>
      </c>
      <c r="E28" s="17"/>
      <c r="F28" s="58">
        <f t="shared" si="4"/>
        <v>261.56409702209413</v>
      </c>
      <c r="G28" s="58">
        <f t="shared" si="4"/>
        <v>0</v>
      </c>
      <c r="H28" s="58">
        <f t="shared" ref="H28:H38" si="5">IF(D28+E28=0,0,(B28+C28)/(D28+E28))</f>
        <v>261.56409702209413</v>
      </c>
      <c r="I28" s="19">
        <v>345436.27</v>
      </c>
      <c r="J28" s="17"/>
      <c r="K28" s="17">
        <v>285.7</v>
      </c>
      <c r="L28" s="59">
        <f t="shared" ref="L28:L39" si="6">IF(I28=0,0,(B28-I28)/I28)</f>
        <v>-5.4106651857953485E-2</v>
      </c>
      <c r="M28" s="60">
        <f t="shared" ref="M28:M39" si="7">IF(K28=0,0,(H28-K28)/K28)</f>
        <v>-8.4479884416891346E-2</v>
      </c>
    </row>
    <row r="29" spans="1:13" x14ac:dyDescent="0.25">
      <c r="A29" s="56" t="s">
        <v>21</v>
      </c>
      <c r="B29" s="17"/>
      <c r="C29" s="17"/>
      <c r="D29" s="17"/>
      <c r="E29" s="17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/>
      <c r="L29" s="59">
        <f t="shared" si="6"/>
        <v>0</v>
      </c>
      <c r="M29" s="60">
        <f t="shared" si="7"/>
        <v>0</v>
      </c>
    </row>
    <row r="30" spans="1:13" x14ac:dyDescent="0.25">
      <c r="A30" s="56" t="s">
        <v>8</v>
      </c>
      <c r="B30" s="19"/>
      <c r="C30" s="17"/>
      <c r="D30" s="19"/>
      <c r="E30" s="17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/>
      <c r="L30" s="59">
        <f t="shared" si="6"/>
        <v>0</v>
      </c>
      <c r="M30" s="60">
        <f t="shared" si="7"/>
        <v>0</v>
      </c>
    </row>
    <row r="31" spans="1:13" x14ac:dyDescent="0.25">
      <c r="A31" s="56" t="s">
        <v>9</v>
      </c>
      <c r="B31" s="122">
        <v>744563</v>
      </c>
      <c r="C31" s="116">
        <v>50985</v>
      </c>
      <c r="D31" s="121">
        <v>1621</v>
      </c>
      <c r="E31" s="127">
        <v>242.1</v>
      </c>
      <c r="F31" s="58">
        <f t="shared" si="4"/>
        <v>459.32325724861198</v>
      </c>
      <c r="G31" s="58">
        <f t="shared" si="4"/>
        <v>210.59479553903347</v>
      </c>
      <c r="H31" s="58">
        <f t="shared" si="5"/>
        <v>427.00230798132145</v>
      </c>
      <c r="I31" s="17">
        <v>910470</v>
      </c>
      <c r="J31" s="17">
        <v>16167</v>
      </c>
      <c r="K31" s="17">
        <v>408.88</v>
      </c>
      <c r="L31" s="59">
        <f t="shared" si="6"/>
        <v>-0.18222127033290497</v>
      </c>
      <c r="M31" s="60">
        <f t="shared" si="7"/>
        <v>4.4321825428784621E-2</v>
      </c>
    </row>
    <row r="32" spans="1:13" x14ac:dyDescent="0.25">
      <c r="A32" s="56" t="s">
        <v>11</v>
      </c>
      <c r="B32" s="17"/>
      <c r="C32" s="17"/>
      <c r="D32" s="19"/>
      <c r="E32" s="17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/>
      <c r="L32" s="59">
        <f t="shared" si="6"/>
        <v>0</v>
      </c>
      <c r="M32" s="60">
        <f t="shared" si="7"/>
        <v>0</v>
      </c>
    </row>
    <row r="33" spans="1:13" x14ac:dyDescent="0.25">
      <c r="A33" s="56" t="s">
        <v>12</v>
      </c>
      <c r="B33" s="17">
        <v>4022427.07</v>
      </c>
      <c r="C33" s="17"/>
      <c r="D33" s="17">
        <v>12931</v>
      </c>
      <c r="E33" s="17"/>
      <c r="F33" s="58">
        <f t="shared" si="4"/>
        <v>311.06852292939448</v>
      </c>
      <c r="G33" s="58">
        <f t="shared" si="4"/>
        <v>0</v>
      </c>
      <c r="H33" s="58">
        <f t="shared" si="5"/>
        <v>311.06852292939448</v>
      </c>
      <c r="I33" s="17">
        <v>3865294</v>
      </c>
      <c r="J33" s="17">
        <v>579766</v>
      </c>
      <c r="K33" s="17">
        <v>287.95</v>
      </c>
      <c r="L33" s="59">
        <f t="shared" si="6"/>
        <v>4.0652294495580374E-2</v>
      </c>
      <c r="M33" s="60">
        <f t="shared" si="7"/>
        <v>8.0286587704096149E-2</v>
      </c>
    </row>
    <row r="34" spans="1:13" x14ac:dyDescent="0.25">
      <c r="A34" s="56" t="s">
        <v>13</v>
      </c>
      <c r="B34" s="17">
        <v>420459</v>
      </c>
      <c r="C34" s="17"/>
      <c r="D34" s="17">
        <v>1127</v>
      </c>
      <c r="E34" s="17"/>
      <c r="F34" s="58">
        <f t="shared" si="4"/>
        <v>373.07808340727593</v>
      </c>
      <c r="G34" s="58">
        <f t="shared" si="4"/>
        <v>0</v>
      </c>
      <c r="H34" s="58">
        <f t="shared" si="5"/>
        <v>373.07808340727593</v>
      </c>
      <c r="I34" s="17">
        <v>933348</v>
      </c>
      <c r="J34" s="17"/>
      <c r="K34" s="17">
        <v>358.29</v>
      </c>
      <c r="L34" s="59">
        <f t="shared" si="6"/>
        <v>-0.54951529333110483</v>
      </c>
      <c r="M34" s="60">
        <f t="shared" si="7"/>
        <v>4.1274061255619485E-2</v>
      </c>
    </row>
    <row r="35" spans="1:13" x14ac:dyDescent="0.25">
      <c r="A35" s="56" t="s">
        <v>14</v>
      </c>
      <c r="B35" s="17">
        <v>3258692.57</v>
      </c>
      <c r="C35" s="17">
        <v>222188</v>
      </c>
      <c r="D35" s="17">
        <v>11231.55</v>
      </c>
      <c r="E35" s="17">
        <v>1122.5999999999999</v>
      </c>
      <c r="F35" s="58">
        <f t="shared" si="4"/>
        <v>290.13738709260969</v>
      </c>
      <c r="G35" s="58">
        <f t="shared" si="4"/>
        <v>197.92267949403174</v>
      </c>
      <c r="H35" s="58">
        <f t="shared" si="5"/>
        <v>281.75799791972736</v>
      </c>
      <c r="I35" s="17">
        <v>2983168.5</v>
      </c>
      <c r="J35" s="17">
        <v>350459.7</v>
      </c>
      <c r="K35" s="17">
        <v>349.59</v>
      </c>
      <c r="L35" s="59">
        <f t="shared" si="6"/>
        <v>9.2359539865079637E-2</v>
      </c>
      <c r="M35" s="60">
        <f t="shared" si="7"/>
        <v>-0.1940330160481496</v>
      </c>
    </row>
    <row r="36" spans="1:13" x14ac:dyDescent="0.25">
      <c r="A36" s="56" t="s">
        <v>15</v>
      </c>
      <c r="B36" s="19"/>
      <c r="C36" s="17"/>
      <c r="D36" s="19"/>
      <c r="E36" s="17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/>
      <c r="L36" s="59">
        <f t="shared" si="6"/>
        <v>0</v>
      </c>
      <c r="M36" s="60">
        <f t="shared" si="7"/>
        <v>0</v>
      </c>
    </row>
    <row r="37" spans="1:13" x14ac:dyDescent="0.25">
      <c r="A37" s="56" t="s">
        <v>16</v>
      </c>
      <c r="B37" s="19"/>
      <c r="C37" s="17">
        <v>0</v>
      </c>
      <c r="D37" s="19"/>
      <c r="E37" s="17"/>
      <c r="F37" s="58">
        <f t="shared" si="4"/>
        <v>0</v>
      </c>
      <c r="G37" s="58">
        <f t="shared" si="4"/>
        <v>0</v>
      </c>
      <c r="H37" s="58">
        <f t="shared" si="5"/>
        <v>0</v>
      </c>
      <c r="I37" s="17"/>
      <c r="J37" s="17"/>
      <c r="K37" s="17"/>
      <c r="L37" s="59">
        <f t="shared" si="6"/>
        <v>0</v>
      </c>
      <c r="M37" s="60">
        <f t="shared" si="7"/>
        <v>0</v>
      </c>
    </row>
    <row r="38" spans="1:13" x14ac:dyDescent="0.25">
      <c r="A38" s="56" t="s">
        <v>17</v>
      </c>
      <c r="B38" s="138">
        <v>2821959.11</v>
      </c>
      <c r="C38" s="138">
        <v>207750.72</v>
      </c>
      <c r="D38" s="138">
        <v>6926.7</v>
      </c>
      <c r="E38" s="139">
        <v>1063.2</v>
      </c>
      <c r="F38" s="58">
        <f t="shared" si="4"/>
        <v>407.40310826223163</v>
      </c>
      <c r="G38" s="58">
        <f t="shared" si="4"/>
        <v>195.40135440180586</v>
      </c>
      <c r="H38" s="58">
        <f t="shared" si="5"/>
        <v>379.19245922977763</v>
      </c>
      <c r="I38" s="17">
        <v>3753132.77</v>
      </c>
      <c r="J38" s="17">
        <v>315163.38</v>
      </c>
      <c r="K38" s="17">
        <v>348.61</v>
      </c>
      <c r="L38" s="59">
        <f t="shared" si="6"/>
        <v>-0.24810570716900063</v>
      </c>
      <c r="M38" s="60">
        <f t="shared" si="7"/>
        <v>8.7726855884161709E-2</v>
      </c>
    </row>
    <row r="39" spans="1:13" s="64" customFormat="1" ht="16.5" thickBot="1" x14ac:dyDescent="0.3">
      <c r="A39" s="61" t="s">
        <v>18</v>
      </c>
      <c r="B39" s="65">
        <f>SUM(B27:B38)</f>
        <v>11731891.619999999</v>
      </c>
      <c r="C39" s="65">
        <f>SUM(C27:C38)</f>
        <v>480923.72</v>
      </c>
      <c r="D39" s="65">
        <f>SUM(D27:D38)</f>
        <v>35619.449999999997</v>
      </c>
      <c r="E39" s="65">
        <f>SUM(E27:E38)</f>
        <v>2427.8999999999996</v>
      </c>
      <c r="F39" s="65">
        <f>IF(D39=0,0,B39/D39)</f>
        <v>329.36756800006737</v>
      </c>
      <c r="G39" s="65">
        <f>IF(E39=0,0,C39/E39)</f>
        <v>198.08217801392152</v>
      </c>
      <c r="H39" s="65">
        <f>IF(D39+E39=0,0,(B39+C39)/(D39+E39))</f>
        <v>320.98990705003109</v>
      </c>
      <c r="I39" s="65">
        <f>SUM(I27:I38)</f>
        <v>12790849.539999999</v>
      </c>
      <c r="J39" s="65">
        <f>SUM(J27:J38)</f>
        <v>1261556.08</v>
      </c>
      <c r="K39" s="75">
        <v>328.92</v>
      </c>
      <c r="L39" s="66">
        <f t="shared" si="6"/>
        <v>-8.2790272584193025E-2</v>
      </c>
      <c r="M39" s="67">
        <f t="shared" si="7"/>
        <v>-2.4109488477346841E-2</v>
      </c>
    </row>
    <row r="40" spans="1:13" x14ac:dyDescent="0.25">
      <c r="J40" s="68"/>
    </row>
    <row r="42" spans="1:13" ht="20.25" x14ac:dyDescent="0.3">
      <c r="A42" s="149" t="str">
        <f>"MÅLESTATISTIKK FOR TAKTEKKERE - GJENNOMSNITT HELE ÅRET  "&amp;FORS!$A$14</f>
        <v>MÅLESTATISTIKK FOR TAKTEKKERE - GJENNOMSNITT HELE ÅRET  2020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3" ht="16.5" thickBot="1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3"/>
      <c r="B44" s="44" t="s">
        <v>4</v>
      </c>
      <c r="C44" s="45"/>
      <c r="D44" s="44" t="s">
        <v>5</v>
      </c>
      <c r="E44" s="45"/>
      <c r="F44" s="44" t="str">
        <f>"Fortjeneste hele  "&amp;FORS!$A$14-0</f>
        <v>Fortjeneste hele  2020</v>
      </c>
      <c r="G44" s="46"/>
      <c r="H44" s="45"/>
      <c r="I44" s="44" t="str">
        <f>" Hele året  "&amp;FORS!$A$14-1</f>
        <v xml:space="preserve"> Hele året  2019</v>
      </c>
      <c r="J44" s="46"/>
      <c r="K44" s="45"/>
      <c r="L44" s="44" t="s">
        <v>23</v>
      </c>
      <c r="M44" s="47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27</v>
      </c>
      <c r="I45" s="49" t="s">
        <v>6</v>
      </c>
      <c r="J45" s="49" t="s">
        <v>6</v>
      </c>
      <c r="K45" s="50" t="s">
        <v>25</v>
      </c>
      <c r="L45" s="49" t="s">
        <v>6</v>
      </c>
      <c r="M45" s="51" t="s">
        <v>25</v>
      </c>
    </row>
    <row r="46" spans="1:13" x14ac:dyDescent="0.25">
      <c r="A46" s="52"/>
      <c r="B46" s="69" t="s">
        <v>24</v>
      </c>
      <c r="C46" s="69" t="s">
        <v>26</v>
      </c>
      <c r="D46" s="69" t="s">
        <v>24</v>
      </c>
      <c r="E46" s="69" t="s">
        <v>26</v>
      </c>
      <c r="F46" s="69" t="s">
        <v>24</v>
      </c>
      <c r="G46" s="69" t="s">
        <v>26</v>
      </c>
      <c r="H46" s="70" t="s">
        <v>28</v>
      </c>
      <c r="I46" s="69" t="s">
        <v>24</v>
      </c>
      <c r="J46" s="69" t="s">
        <v>26</v>
      </c>
      <c r="K46" s="70" t="s">
        <v>22</v>
      </c>
      <c r="L46" s="69" t="s">
        <v>24</v>
      </c>
      <c r="M46" s="71" t="s">
        <v>22</v>
      </c>
    </row>
    <row r="47" spans="1:13" x14ac:dyDescent="0.25">
      <c r="A47" s="56" t="s">
        <v>20</v>
      </c>
      <c r="B47" s="58">
        <f>SUMIFS(B$7:B$19,$A$7:$A$19,$A47)+SUMIFS(B$27:B$39,$A$27:$A$39,$A47)</f>
        <v>137045</v>
      </c>
      <c r="C47" s="58">
        <f t="shared" ref="C47:E58" si="8">SUMIFS(C$7:C$19,$A$7:$A$19,$A47)+SUMIFS(C$27:C$39,$A$27:$A$39,$A47)</f>
        <v>0</v>
      </c>
      <c r="D47" s="58">
        <f t="shared" si="8"/>
        <v>533</v>
      </c>
      <c r="E47" s="58">
        <f t="shared" si="8"/>
        <v>0</v>
      </c>
      <c r="F47" s="58">
        <f>IF(D47=0,0,B47/D47)</f>
        <v>257.12007504690433</v>
      </c>
      <c r="G47" s="58">
        <f>IF(E47=0,0,C27/E47)</f>
        <v>0</v>
      </c>
      <c r="H47" s="58">
        <f>IF(D47+E47=0,0,(B47+C47)/(D47+E47))</f>
        <v>257.12007504690433</v>
      </c>
      <c r="I47" s="58">
        <f>SUMIFS(I$7:I$19,$A$7:$A$19,$A47)+SUMIFS(I$27:I$39,$A$27:$A$39,$A47)</f>
        <v>31052</v>
      </c>
      <c r="J47" s="58">
        <f>SUMIFS(J$7:J$19,$A$7:$A$19,$A47)+SUMIFS(J$27:J$39,$A$27:$A$39,$A47)</f>
        <v>0</v>
      </c>
      <c r="K47" s="17">
        <v>295.73</v>
      </c>
      <c r="L47" s="59">
        <f>IF(I47=0,0,(B47-I47)/I47)</f>
        <v>3.4134033234574264</v>
      </c>
      <c r="M47" s="60">
        <f>IF(K47=0,0,(H47-K47)/K47)</f>
        <v>-0.1305580257434</v>
      </c>
    </row>
    <row r="48" spans="1:13" x14ac:dyDescent="0.25">
      <c r="A48" s="56" t="s">
        <v>7</v>
      </c>
      <c r="B48" s="58">
        <f t="shared" ref="B48:B58" si="9">SUMIFS($B$7:$B$19,$A$7:$A$19,A48)+SUMIFS($B$27:$B$39,$A$27:$A$39,A48)</f>
        <v>588749.57999999996</v>
      </c>
      <c r="C48" s="58">
        <f t="shared" si="8"/>
        <v>0</v>
      </c>
      <c r="D48" s="58">
        <f t="shared" si="8"/>
        <v>2202.4</v>
      </c>
      <c r="E48" s="58">
        <f t="shared" si="8"/>
        <v>0</v>
      </c>
      <c r="F48" s="58">
        <f t="shared" ref="F48:G58" si="10">IF(D48=0,0,B48/D48)</f>
        <v>267.32182164911001</v>
      </c>
      <c r="G48" s="58">
        <f t="shared" si="10"/>
        <v>0</v>
      </c>
      <c r="H48" s="58">
        <f t="shared" ref="H48:H58" si="11">IF(D48+E48=0,0,(B48+C48)/(D48+E48))</f>
        <v>267.32182164911001</v>
      </c>
      <c r="I48" s="58">
        <f t="shared" ref="I48:J58" si="12">SUMIFS(I$7:I$19,$A$7:$A$19,$A48)+SUMIFS(I$27:I$39,$A$27:$A$39,$A48)</f>
        <v>943831.62</v>
      </c>
      <c r="J48" s="58">
        <f t="shared" si="12"/>
        <v>0</v>
      </c>
      <c r="K48" s="17">
        <v>245.6</v>
      </c>
      <c r="L48" s="59">
        <f t="shared" ref="L48:L58" si="13">IF(I48=0,0,(B48-I48)/I48)</f>
        <v>-0.37621333347573166</v>
      </c>
      <c r="M48" s="60">
        <f t="shared" ref="M48:M58" si="14">IF(K48=0,0,(H48-K48)/K48)</f>
        <v>8.8443899222760636E-2</v>
      </c>
    </row>
    <row r="49" spans="1:13" x14ac:dyDescent="0.25">
      <c r="A49" s="56" t="s">
        <v>21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/>
      <c r="L49" s="59">
        <f t="shared" si="13"/>
        <v>0</v>
      </c>
      <c r="M49" s="60">
        <f t="shared" si="14"/>
        <v>0</v>
      </c>
    </row>
    <row r="50" spans="1:13" x14ac:dyDescent="0.25">
      <c r="A50" s="56" t="s">
        <v>8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/>
      <c r="L50" s="59">
        <f t="shared" si="13"/>
        <v>0</v>
      </c>
      <c r="M50" s="60">
        <f t="shared" si="14"/>
        <v>0</v>
      </c>
    </row>
    <row r="51" spans="1:13" x14ac:dyDescent="0.25">
      <c r="A51" s="56" t="s">
        <v>9</v>
      </c>
      <c r="B51" s="58">
        <f t="shared" si="9"/>
        <v>1955161</v>
      </c>
      <c r="C51" s="58">
        <f t="shared" si="8"/>
        <v>187940</v>
      </c>
      <c r="D51" s="58">
        <f t="shared" si="8"/>
        <v>4756</v>
      </c>
      <c r="E51" s="58">
        <f t="shared" si="8"/>
        <v>900.6</v>
      </c>
      <c r="F51" s="58">
        <f t="shared" si="10"/>
        <v>411.0935660218671</v>
      </c>
      <c r="G51" s="58">
        <f t="shared" si="10"/>
        <v>208.68310015545191</v>
      </c>
      <c r="H51" s="58">
        <f t="shared" si="11"/>
        <v>378.86734080543079</v>
      </c>
      <c r="I51" s="58">
        <f t="shared" si="12"/>
        <v>1552689.8199999998</v>
      </c>
      <c r="J51" s="58">
        <f t="shared" si="12"/>
        <v>16167</v>
      </c>
      <c r="K51" s="17">
        <v>384.02</v>
      </c>
      <c r="L51" s="59">
        <f t="shared" si="13"/>
        <v>0.25920900286446152</v>
      </c>
      <c r="M51" s="60">
        <f t="shared" si="14"/>
        <v>-1.3417684481457207E-2</v>
      </c>
    </row>
    <row r="52" spans="1:13" x14ac:dyDescent="0.25">
      <c r="A52" s="56" t="s">
        <v>11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/>
      <c r="L52" s="59">
        <f t="shared" si="13"/>
        <v>0</v>
      </c>
      <c r="M52" s="60">
        <f t="shared" si="14"/>
        <v>0</v>
      </c>
    </row>
    <row r="53" spans="1:13" x14ac:dyDescent="0.25">
      <c r="A53" s="56" t="s">
        <v>12</v>
      </c>
      <c r="B53" s="58">
        <f t="shared" si="9"/>
        <v>8655021.3100000005</v>
      </c>
      <c r="C53" s="58">
        <f t="shared" si="8"/>
        <v>0</v>
      </c>
      <c r="D53" s="58">
        <f t="shared" si="8"/>
        <v>28979</v>
      </c>
      <c r="E53" s="58">
        <f t="shared" si="8"/>
        <v>0</v>
      </c>
      <c r="F53" s="58">
        <f t="shared" si="10"/>
        <v>298.66528555160636</v>
      </c>
      <c r="G53" s="58">
        <f t="shared" si="10"/>
        <v>0</v>
      </c>
      <c r="H53" s="58">
        <f t="shared" si="11"/>
        <v>298.66528555160636</v>
      </c>
      <c r="I53" s="58">
        <f t="shared" si="12"/>
        <v>8422010.0899999999</v>
      </c>
      <c r="J53" s="58">
        <f t="shared" si="12"/>
        <v>1161873</v>
      </c>
      <c r="K53" s="17">
        <v>301.36</v>
      </c>
      <c r="L53" s="59">
        <f t="shared" si="13"/>
        <v>2.7666936694444245E-2</v>
      </c>
      <c r="M53" s="60">
        <f t="shared" si="14"/>
        <v>-8.9418451300559264E-3</v>
      </c>
    </row>
    <row r="54" spans="1:13" x14ac:dyDescent="0.25">
      <c r="A54" s="56" t="s">
        <v>13</v>
      </c>
      <c r="B54" s="58">
        <f t="shared" si="9"/>
        <v>1611635</v>
      </c>
      <c r="C54" s="58">
        <f t="shared" si="8"/>
        <v>0</v>
      </c>
      <c r="D54" s="58">
        <f t="shared" si="8"/>
        <v>4106</v>
      </c>
      <c r="E54" s="58">
        <f t="shared" si="8"/>
        <v>0</v>
      </c>
      <c r="F54" s="58">
        <f t="shared" si="10"/>
        <v>392.50730638090602</v>
      </c>
      <c r="G54" s="58">
        <f t="shared" si="10"/>
        <v>0</v>
      </c>
      <c r="H54" s="58">
        <f t="shared" si="11"/>
        <v>392.50730638090602</v>
      </c>
      <c r="I54" s="58">
        <f t="shared" si="12"/>
        <v>1611553</v>
      </c>
      <c r="J54" s="58">
        <f t="shared" si="12"/>
        <v>0</v>
      </c>
      <c r="K54" s="17">
        <v>359.72</v>
      </c>
      <c r="L54" s="59">
        <f t="shared" si="13"/>
        <v>5.0882595856295137E-5</v>
      </c>
      <c r="M54" s="60">
        <f t="shared" si="14"/>
        <v>9.11467429692705E-2</v>
      </c>
    </row>
    <row r="55" spans="1:13" x14ac:dyDescent="0.25">
      <c r="A55" s="56" t="s">
        <v>14</v>
      </c>
      <c r="B55" s="58">
        <f t="shared" si="9"/>
        <v>6527516.8300000001</v>
      </c>
      <c r="C55" s="58">
        <f t="shared" si="8"/>
        <v>718056.81</v>
      </c>
      <c r="D55" s="58">
        <f t="shared" si="8"/>
        <v>21734.65</v>
      </c>
      <c r="E55" s="58">
        <f t="shared" si="8"/>
        <v>5757.5</v>
      </c>
      <c r="F55" s="58">
        <f t="shared" si="10"/>
        <v>300.32767171314003</v>
      </c>
      <c r="G55" s="58">
        <f t="shared" si="10"/>
        <v>124.71677116804169</v>
      </c>
      <c r="H55" s="58">
        <f t="shared" si="11"/>
        <v>263.5506368181463</v>
      </c>
      <c r="I55" s="58">
        <f t="shared" si="12"/>
        <v>6697834.0099999998</v>
      </c>
      <c r="J55" s="58">
        <f t="shared" si="12"/>
        <v>783074.78</v>
      </c>
      <c r="K55" s="17">
        <v>321.10000000000002</v>
      </c>
      <c r="L55" s="59">
        <f t="shared" si="13"/>
        <v>-2.5428695268606652E-2</v>
      </c>
      <c r="M55" s="60">
        <f t="shared" si="14"/>
        <v>-0.17922567169683498</v>
      </c>
    </row>
    <row r="56" spans="1:13" x14ac:dyDescent="0.25">
      <c r="A56" s="56" t="s">
        <v>15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/>
      <c r="L56" s="59">
        <f t="shared" si="13"/>
        <v>0</v>
      </c>
      <c r="M56" s="60">
        <f t="shared" si="14"/>
        <v>0</v>
      </c>
    </row>
    <row r="57" spans="1:13" x14ac:dyDescent="0.25">
      <c r="A57" s="56" t="s">
        <v>16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/>
      <c r="L57" s="59">
        <f t="shared" si="13"/>
        <v>0</v>
      </c>
      <c r="M57" s="60">
        <f t="shared" si="14"/>
        <v>0</v>
      </c>
    </row>
    <row r="58" spans="1:13" x14ac:dyDescent="0.25">
      <c r="A58" s="56" t="s">
        <v>17</v>
      </c>
      <c r="B58" s="58">
        <f t="shared" si="9"/>
        <v>6191006.8100000005</v>
      </c>
      <c r="C58" s="58">
        <f t="shared" si="8"/>
        <v>525266.75</v>
      </c>
      <c r="D58" s="57">
        <f t="shared" si="8"/>
        <v>16334.599999999999</v>
      </c>
      <c r="E58" s="58">
        <f t="shared" si="8"/>
        <v>2802.9</v>
      </c>
      <c r="F58" s="58">
        <f t="shared" si="10"/>
        <v>379.01184051032783</v>
      </c>
      <c r="G58" s="58">
        <f t="shared" si="10"/>
        <v>187.40117378429483</v>
      </c>
      <c r="H58" s="58">
        <f t="shared" si="11"/>
        <v>350.94832449379493</v>
      </c>
      <c r="I58" s="58">
        <f t="shared" si="12"/>
        <v>6900626.5299999993</v>
      </c>
      <c r="J58" s="58">
        <f t="shared" si="12"/>
        <v>700073.3</v>
      </c>
      <c r="K58" s="17">
        <v>337.57</v>
      </c>
      <c r="L58" s="59">
        <f t="shared" si="13"/>
        <v>-0.10283410019582655</v>
      </c>
      <c r="M58" s="60">
        <f t="shared" si="14"/>
        <v>3.9631260164691574E-2</v>
      </c>
    </row>
    <row r="59" spans="1:13" s="64" customFormat="1" ht="16.5" thickBot="1" x14ac:dyDescent="0.3">
      <c r="A59" s="61" t="s">
        <v>18</v>
      </c>
      <c r="B59" s="65">
        <f>SUM(B47:B58)</f>
        <v>25666135.530000001</v>
      </c>
      <c r="C59" s="65">
        <f>SUM(C47:C58)</f>
        <v>1431263.56</v>
      </c>
      <c r="D59" s="65">
        <f>SUM(D47:D58)</f>
        <v>78645.649999999994</v>
      </c>
      <c r="E59" s="65">
        <f>SUM(E47:E58)</f>
        <v>9461</v>
      </c>
      <c r="F59" s="65">
        <f>IF(D59=0,0,B59/D59)</f>
        <v>326.35162313490957</v>
      </c>
      <c r="G59" s="65">
        <f>IF(E59=0,0,C59/E59)</f>
        <v>151.28036782581123</v>
      </c>
      <c r="H59" s="65">
        <f>IF(D59+E59=0,0,(B59+C59)/(D59+E59))</f>
        <v>307.55225729272422</v>
      </c>
      <c r="I59" s="65">
        <f>SUM(I47:I58)</f>
        <v>26159597.07</v>
      </c>
      <c r="J59" s="65">
        <f>SUM(J47:J58)</f>
        <v>2661188.08</v>
      </c>
      <c r="K59" s="72">
        <v>319.77</v>
      </c>
      <c r="L59" s="66">
        <f>IF(I59=0,0,(B59-I59)/I59)</f>
        <v>-1.8863499261076312E-2</v>
      </c>
      <c r="M59" s="67">
        <f>IF(K59=0,0,(H59-K59)/K59)</f>
        <v>-3.8207907894035595E-2</v>
      </c>
    </row>
    <row r="62" spans="1:13" x14ac:dyDescent="0.25">
      <c r="I62" s="68"/>
    </row>
    <row r="64" spans="1:13" x14ac:dyDescent="0.2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3.8" header="0.51181102362204722" footer="0.51181102362204722"/>
  <pageSetup paperSize="9" scale="85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64"/>
  <sheetViews>
    <sheetView showZeros="0" topLeftCell="A40" zoomScale="85" zoomScaleNormal="85" zoomScaleSheetLayoutView="100" zoomScalePageLayoutView="50" workbookViewId="0">
      <selection activeCell="B38" sqref="B38:E38"/>
    </sheetView>
  </sheetViews>
  <sheetFormatPr baseColWidth="10" defaultColWidth="9" defaultRowHeight="15.75" x14ac:dyDescent="0.25"/>
  <cols>
    <col min="1" max="1" width="20.625" style="41" customWidth="1"/>
    <col min="2" max="2" width="15.37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7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.25" x14ac:dyDescent="0.3">
      <c r="A2" s="149" t="str">
        <f>"MÅLESTATISTIKK FOR MURERE - 1. HALVÅR "&amp;FORS!$A$14</f>
        <v>MÅLESTATISTIKK FOR MURERE - 1. HALVÅR 2020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16.5" thickBot="1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43"/>
      <c r="B4" s="44" t="s">
        <v>4</v>
      </c>
      <c r="C4" s="45"/>
      <c r="D4" s="44" t="s">
        <v>5</v>
      </c>
      <c r="E4" s="45"/>
      <c r="F4" s="44" t="str">
        <f>"Fortjeneste 1. halvår  "&amp;FORS!$A$14-0</f>
        <v>Fortjeneste 1. halvår  2020</v>
      </c>
      <c r="G4" s="46"/>
      <c r="H4" s="45"/>
      <c r="I4" s="44" t="str">
        <f>" 1. halvår  "&amp;FORS!$A$14-1</f>
        <v xml:space="preserve"> 1. halvår  2019</v>
      </c>
      <c r="J4" s="46"/>
      <c r="K4" s="45"/>
      <c r="L4" s="44" t="s">
        <v>23</v>
      </c>
      <c r="M4" s="47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27</v>
      </c>
      <c r="I5" s="49" t="s">
        <v>6</v>
      </c>
      <c r="J5" s="49" t="s">
        <v>6</v>
      </c>
      <c r="K5" s="50" t="s">
        <v>25</v>
      </c>
      <c r="L5" s="49" t="s">
        <v>6</v>
      </c>
      <c r="M5" s="51" t="s">
        <v>25</v>
      </c>
    </row>
    <row r="6" spans="1:13" x14ac:dyDescent="0.25">
      <c r="A6" s="52"/>
      <c r="B6" s="53" t="s">
        <v>24</v>
      </c>
      <c r="C6" s="53" t="s">
        <v>26</v>
      </c>
      <c r="D6" s="53" t="s">
        <v>24</v>
      </c>
      <c r="E6" s="53" t="s">
        <v>26</v>
      </c>
      <c r="F6" s="53" t="s">
        <v>24</v>
      </c>
      <c r="G6" s="53" t="s">
        <v>26</v>
      </c>
      <c r="H6" s="54" t="s">
        <v>28</v>
      </c>
      <c r="I6" s="53" t="s">
        <v>24</v>
      </c>
      <c r="J6" s="53" t="s">
        <v>26</v>
      </c>
      <c r="K6" s="54" t="s">
        <v>22</v>
      </c>
      <c r="L6" s="53" t="s">
        <v>24</v>
      </c>
      <c r="M6" s="55" t="s">
        <v>22</v>
      </c>
    </row>
    <row r="7" spans="1:13" x14ac:dyDescent="0.25">
      <c r="A7" s="56" t="s">
        <v>20</v>
      </c>
      <c r="B7" s="19"/>
      <c r="C7" s="17"/>
      <c r="D7" s="19"/>
      <c r="E7" s="19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>
        <v>0</v>
      </c>
      <c r="L7" s="59">
        <f>IF(I7=0,0,(B7-I7)/I7)</f>
        <v>0</v>
      </c>
      <c r="M7" s="60">
        <f>IF(K7=0,0,(H7-K7)/K7)</f>
        <v>0</v>
      </c>
    </row>
    <row r="8" spans="1:13" x14ac:dyDescent="0.25">
      <c r="A8" s="56" t="s">
        <v>7</v>
      </c>
      <c r="B8" s="114"/>
      <c r="C8" s="115"/>
      <c r="D8" s="112"/>
      <c r="E8" s="17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/>
      <c r="J8" s="17"/>
      <c r="K8" s="17"/>
      <c r="L8" s="59">
        <f t="shared" ref="L8:L18" si="2">IF(I8=0,0,(B8-I8)/I8)</f>
        <v>0</v>
      </c>
      <c r="M8" s="60">
        <f t="shared" ref="M8:M18" si="3">IF(K8=0,0,(H8-K8)/K8)</f>
        <v>0</v>
      </c>
    </row>
    <row r="9" spans="1:13" x14ac:dyDescent="0.25">
      <c r="A9" s="56" t="s">
        <v>21</v>
      </c>
      <c r="B9" s="17"/>
      <c r="C9" s="17"/>
      <c r="D9" s="17"/>
      <c r="E9" s="17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>
        <v>0</v>
      </c>
      <c r="L9" s="59">
        <f t="shared" si="2"/>
        <v>0</v>
      </c>
      <c r="M9" s="60">
        <f t="shared" si="3"/>
        <v>0</v>
      </c>
    </row>
    <row r="10" spans="1:13" x14ac:dyDescent="0.25">
      <c r="A10" s="56" t="s">
        <v>8</v>
      </c>
      <c r="B10" s="19"/>
      <c r="C10" s="17"/>
      <c r="D10" s="19"/>
      <c r="E10" s="17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/>
      <c r="L10" s="59">
        <f t="shared" si="2"/>
        <v>0</v>
      </c>
      <c r="M10" s="60">
        <f t="shared" si="3"/>
        <v>0</v>
      </c>
    </row>
    <row r="11" spans="1:13" x14ac:dyDescent="0.25">
      <c r="A11" s="56" t="s">
        <v>9</v>
      </c>
      <c r="B11" s="17"/>
      <c r="C11" s="17"/>
      <c r="D11" s="17"/>
      <c r="E11" s="17"/>
      <c r="F11" s="58">
        <f t="shared" si="0"/>
        <v>0</v>
      </c>
      <c r="G11" s="58">
        <f t="shared" si="0"/>
        <v>0</v>
      </c>
      <c r="H11" s="58">
        <f t="shared" si="1"/>
        <v>0</v>
      </c>
      <c r="I11" s="17"/>
      <c r="J11" s="17"/>
      <c r="K11" s="17">
        <v>0</v>
      </c>
      <c r="L11" s="59">
        <f t="shared" si="2"/>
        <v>0</v>
      </c>
      <c r="M11" s="60">
        <f t="shared" si="3"/>
        <v>0</v>
      </c>
    </row>
    <row r="12" spans="1:13" x14ac:dyDescent="0.25">
      <c r="A12" s="56" t="s">
        <v>11</v>
      </c>
      <c r="B12" s="19"/>
      <c r="C12" s="17"/>
      <c r="D12" s="19"/>
      <c r="E12" s="17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>
        <v>0</v>
      </c>
      <c r="L12" s="59">
        <f t="shared" si="2"/>
        <v>0</v>
      </c>
      <c r="M12" s="60">
        <f t="shared" si="3"/>
        <v>0</v>
      </c>
    </row>
    <row r="13" spans="1:13" x14ac:dyDescent="0.25">
      <c r="A13" s="56" t="s">
        <v>12</v>
      </c>
      <c r="B13" s="98">
        <v>759319.41</v>
      </c>
      <c r="C13" s="98"/>
      <c r="D13" s="98">
        <v>2349.5</v>
      </c>
      <c r="E13" s="17"/>
      <c r="F13" s="58">
        <f t="shared" si="0"/>
        <v>323.18340497978295</v>
      </c>
      <c r="G13" s="58">
        <f t="shared" si="0"/>
        <v>0</v>
      </c>
      <c r="H13" s="58">
        <f t="shared" si="1"/>
        <v>323.18340497978295</v>
      </c>
      <c r="I13" s="17">
        <v>1548129</v>
      </c>
      <c r="J13" s="17"/>
      <c r="K13" s="17">
        <v>329.42</v>
      </c>
      <c r="L13" s="59">
        <f t="shared" si="2"/>
        <v>-0.50952445823313175</v>
      </c>
      <c r="M13" s="60">
        <f t="shared" si="3"/>
        <v>-1.8932047295905124E-2</v>
      </c>
    </row>
    <row r="14" spans="1:13" x14ac:dyDescent="0.25">
      <c r="A14" s="56" t="s">
        <v>13</v>
      </c>
      <c r="B14" s="19"/>
      <c r="C14" s="17"/>
      <c r="D14" s="19"/>
      <c r="E14" s="17"/>
      <c r="F14" s="58">
        <f t="shared" si="0"/>
        <v>0</v>
      </c>
      <c r="G14" s="58">
        <f t="shared" si="0"/>
        <v>0</v>
      </c>
      <c r="H14" s="58">
        <f t="shared" si="1"/>
        <v>0</v>
      </c>
      <c r="I14" s="17"/>
      <c r="J14" s="17"/>
      <c r="K14" s="17"/>
      <c r="L14" s="59">
        <f t="shared" si="2"/>
        <v>0</v>
      </c>
      <c r="M14" s="60">
        <f t="shared" si="3"/>
        <v>0</v>
      </c>
    </row>
    <row r="15" spans="1:13" x14ac:dyDescent="0.25">
      <c r="A15" s="56" t="s">
        <v>14</v>
      </c>
      <c r="B15" s="17">
        <v>1553467.15</v>
      </c>
      <c r="C15" s="17"/>
      <c r="D15" s="17">
        <v>5416.83</v>
      </c>
      <c r="E15" s="17"/>
      <c r="F15" s="58">
        <f t="shared" si="0"/>
        <v>286.78528770517073</v>
      </c>
      <c r="G15" s="58">
        <f t="shared" si="0"/>
        <v>0</v>
      </c>
      <c r="H15" s="58">
        <f t="shared" si="1"/>
        <v>286.78528770517073</v>
      </c>
      <c r="I15" s="19">
        <v>2992235.33</v>
      </c>
      <c r="J15" s="17">
        <v>125699.13</v>
      </c>
      <c r="K15" s="17">
        <v>329.42</v>
      </c>
      <c r="L15" s="59">
        <f t="shared" si="2"/>
        <v>-0.48083389884979405</v>
      </c>
      <c r="M15" s="60">
        <f t="shared" si="3"/>
        <v>-0.12942356959149195</v>
      </c>
    </row>
    <row r="16" spans="1:13" x14ac:dyDescent="0.25">
      <c r="A16" s="56" t="s">
        <v>15</v>
      </c>
      <c r="B16" s="19"/>
      <c r="C16" s="17"/>
      <c r="D16" s="19"/>
      <c r="E16" s="17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/>
      <c r="L16" s="59">
        <f t="shared" si="2"/>
        <v>0</v>
      </c>
      <c r="M16" s="60">
        <f t="shared" si="3"/>
        <v>0</v>
      </c>
    </row>
    <row r="17" spans="1:13" x14ac:dyDescent="0.25">
      <c r="A17" s="56" t="s">
        <v>16</v>
      </c>
      <c r="B17" s="19">
        <v>1433240</v>
      </c>
      <c r="C17" s="17">
        <v>0</v>
      </c>
      <c r="D17" s="19">
        <v>4391</v>
      </c>
      <c r="E17" s="17"/>
      <c r="F17" s="58">
        <f t="shared" si="0"/>
        <v>326.40400819858803</v>
      </c>
      <c r="G17" s="58">
        <f t="shared" si="0"/>
        <v>0</v>
      </c>
      <c r="H17" s="58">
        <f t="shared" si="1"/>
        <v>326.40400819858803</v>
      </c>
      <c r="I17" s="17">
        <v>1541298</v>
      </c>
      <c r="J17" s="17"/>
      <c r="K17" s="17">
        <v>325.48</v>
      </c>
      <c r="L17" s="59">
        <f t="shared" si="2"/>
        <v>-7.0108441067204388E-2</v>
      </c>
      <c r="M17" s="60">
        <f t="shared" si="3"/>
        <v>2.838909298844821E-3</v>
      </c>
    </row>
    <row r="18" spans="1:13" x14ac:dyDescent="0.25">
      <c r="A18" s="56" t="s">
        <v>17</v>
      </c>
      <c r="B18" s="17">
        <v>12114296</v>
      </c>
      <c r="C18" s="17">
        <v>337216</v>
      </c>
      <c r="D18" s="17">
        <v>36601</v>
      </c>
      <c r="E18" s="17">
        <v>1457</v>
      </c>
      <c r="F18" s="58">
        <f t="shared" si="0"/>
        <v>330.98265074724736</v>
      </c>
      <c r="G18" s="58">
        <f t="shared" si="0"/>
        <v>231.44543582704188</v>
      </c>
      <c r="H18" s="58">
        <f t="shared" si="1"/>
        <v>327.17200063061642</v>
      </c>
      <c r="I18" s="19">
        <v>10317640</v>
      </c>
      <c r="J18" s="17"/>
      <c r="K18" s="17">
        <v>309.04000000000002</v>
      </c>
      <c r="L18" s="59">
        <f t="shared" si="2"/>
        <v>0.17413439507484268</v>
      </c>
      <c r="M18" s="60">
        <f t="shared" si="3"/>
        <v>5.8672018608000268E-2</v>
      </c>
    </row>
    <row r="19" spans="1:13" s="64" customFormat="1" ht="16.5" thickBot="1" x14ac:dyDescent="0.3">
      <c r="A19" s="61" t="s">
        <v>18</v>
      </c>
      <c r="B19" s="31">
        <f>SUM(B7:B18)</f>
        <v>15860322.560000001</v>
      </c>
      <c r="C19" s="31">
        <f>SUM(C7:C18)</f>
        <v>337216</v>
      </c>
      <c r="D19" s="31">
        <f>SUM(D7:D18)</f>
        <v>48758.33</v>
      </c>
      <c r="E19" s="31">
        <f>SUM(E7:E18)</f>
        <v>1457</v>
      </c>
      <c r="F19" s="31">
        <f>IF(D19=0,0,B19/D19)</f>
        <v>325.28436802490978</v>
      </c>
      <c r="G19" s="31">
        <f>IF(E19=0,0,C19/E19)</f>
        <v>231.44543582704188</v>
      </c>
      <c r="H19" s="31">
        <f>IF(D19+E19=0,0,(B19+C19)/(D19+E19))</f>
        <v>322.56162729588755</v>
      </c>
      <c r="I19" s="31">
        <f>SUM(I7:I18)</f>
        <v>16399302.33</v>
      </c>
      <c r="J19" s="31">
        <f>SUM(J7:J18)</f>
        <v>125699.13</v>
      </c>
      <c r="K19" s="32">
        <v>311.45999999999998</v>
      </c>
      <c r="L19" s="62">
        <f>IF(I19=0,0,(B19-I19)/I19)</f>
        <v>-3.286601827042477E-2</v>
      </c>
      <c r="M19" s="63">
        <f>IF(K19=0,0,(H19-K19)/K19)</f>
        <v>3.5643830013123892E-2</v>
      </c>
    </row>
    <row r="22" spans="1:13" ht="20.25" x14ac:dyDescent="0.3">
      <c r="A22" s="149" t="str">
        <f>"MÅLESTATISTIKK FOR MURERE - 2. HALVÅR "&amp;FORS!$A$14</f>
        <v>MÅLESTATISTIKK FOR MURERE - 2. HALVÅR 2020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16.5" thickBot="1" x14ac:dyDescent="0.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5">
      <c r="A24" s="43"/>
      <c r="B24" s="44" t="s">
        <v>4</v>
      </c>
      <c r="C24" s="45"/>
      <c r="D24" s="44" t="s">
        <v>5</v>
      </c>
      <c r="E24" s="45"/>
      <c r="F24" s="44" t="str">
        <f>"Fortjeneste 2. halvår  "&amp;FORS!$A$14-0</f>
        <v>Fortjeneste 2. halvår  2020</v>
      </c>
      <c r="G24" s="46"/>
      <c r="H24" s="45"/>
      <c r="I24" s="44" t="str">
        <f>" 2. halvår  "&amp;FORS!$A$14-1</f>
        <v xml:space="preserve"> 2. halvår  2019</v>
      </c>
      <c r="J24" s="46"/>
      <c r="K24" s="45"/>
      <c r="L24" s="44" t="s">
        <v>23</v>
      </c>
      <c r="M24" s="47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27</v>
      </c>
      <c r="I25" s="49" t="s">
        <v>6</v>
      </c>
      <c r="J25" s="49" t="s">
        <v>6</v>
      </c>
      <c r="K25" s="50" t="s">
        <v>25</v>
      </c>
      <c r="L25" s="49" t="s">
        <v>6</v>
      </c>
      <c r="M25" s="51" t="s">
        <v>25</v>
      </c>
    </row>
    <row r="26" spans="1:13" x14ac:dyDescent="0.25">
      <c r="A26" s="52"/>
      <c r="B26" s="53" t="s">
        <v>24</v>
      </c>
      <c r="C26" s="53" t="s">
        <v>26</v>
      </c>
      <c r="D26" s="53" t="s">
        <v>24</v>
      </c>
      <c r="E26" s="53" t="s">
        <v>26</v>
      </c>
      <c r="F26" s="53" t="s">
        <v>24</v>
      </c>
      <c r="G26" s="53" t="s">
        <v>26</v>
      </c>
      <c r="H26" s="54" t="s">
        <v>28</v>
      </c>
      <c r="I26" s="53" t="s">
        <v>24</v>
      </c>
      <c r="J26" s="53" t="s">
        <v>26</v>
      </c>
      <c r="K26" s="54" t="s">
        <v>22</v>
      </c>
      <c r="L26" s="53" t="s">
        <v>24</v>
      </c>
      <c r="M26" s="55" t="s">
        <v>22</v>
      </c>
    </row>
    <row r="27" spans="1:13" x14ac:dyDescent="0.25">
      <c r="A27" s="56" t="s">
        <v>20</v>
      </c>
      <c r="B27" s="19"/>
      <c r="C27" s="17"/>
      <c r="D27" s="19"/>
      <c r="E27" s="17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>
        <v>0</v>
      </c>
      <c r="L27" s="59">
        <f>IF(I27=0,0,(B27-I27)/I27)</f>
        <v>0</v>
      </c>
      <c r="M27" s="60">
        <f>IF(K27=0,0,(H27-K27)/K27)</f>
        <v>0</v>
      </c>
    </row>
    <row r="28" spans="1:13" x14ac:dyDescent="0.25">
      <c r="A28" s="56" t="s">
        <v>7</v>
      </c>
      <c r="B28" s="114">
        <v>165664.82</v>
      </c>
      <c r="C28" s="115"/>
      <c r="D28" s="112">
        <v>452</v>
      </c>
      <c r="E28" s="17"/>
      <c r="F28" s="58">
        <f t="shared" si="4"/>
        <v>366.51508849557524</v>
      </c>
      <c r="G28" s="58">
        <f t="shared" si="4"/>
        <v>0</v>
      </c>
      <c r="H28" s="58">
        <f t="shared" ref="H28:H38" si="5">IF(D28+E28=0,0,(B28+C28)/(D28+E28))</f>
        <v>366.51508849557524</v>
      </c>
      <c r="I28" s="19"/>
      <c r="J28" s="17"/>
      <c r="K28" s="17"/>
      <c r="L28" s="59">
        <f t="shared" ref="L28:L39" si="6">IF(I28=0,0,(B28-I28)/I28)</f>
        <v>0</v>
      </c>
      <c r="M28" s="60">
        <f t="shared" ref="M28:M39" si="7">IF(K28=0,0,(H28-K28)/K28)</f>
        <v>0</v>
      </c>
    </row>
    <row r="29" spans="1:13" x14ac:dyDescent="0.25">
      <c r="A29" s="56" t="s">
        <v>21</v>
      </c>
      <c r="B29" s="17"/>
      <c r="C29" s="17"/>
      <c r="D29" s="17"/>
      <c r="E29" s="17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>
        <v>0</v>
      </c>
      <c r="L29" s="59">
        <f t="shared" si="6"/>
        <v>0</v>
      </c>
      <c r="M29" s="60">
        <f t="shared" si="7"/>
        <v>0</v>
      </c>
    </row>
    <row r="30" spans="1:13" x14ac:dyDescent="0.25">
      <c r="A30" s="56" t="s">
        <v>8</v>
      </c>
      <c r="B30" s="19"/>
      <c r="C30" s="17"/>
      <c r="D30" s="19"/>
      <c r="E30" s="17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/>
      <c r="L30" s="59">
        <f t="shared" si="6"/>
        <v>0</v>
      </c>
      <c r="M30" s="60">
        <f t="shared" si="7"/>
        <v>0</v>
      </c>
    </row>
    <row r="31" spans="1:13" x14ac:dyDescent="0.25">
      <c r="A31" s="56" t="s">
        <v>9</v>
      </c>
      <c r="B31" s="17"/>
      <c r="C31" s="17"/>
      <c r="D31" s="17"/>
      <c r="E31" s="17"/>
      <c r="F31" s="58">
        <f t="shared" si="4"/>
        <v>0</v>
      </c>
      <c r="G31" s="58">
        <f t="shared" si="4"/>
        <v>0</v>
      </c>
      <c r="H31" s="58">
        <f t="shared" si="5"/>
        <v>0</v>
      </c>
      <c r="I31" s="17"/>
      <c r="J31" s="17"/>
      <c r="K31" s="17">
        <v>0</v>
      </c>
      <c r="L31" s="59">
        <f t="shared" si="6"/>
        <v>0</v>
      </c>
      <c r="M31" s="60">
        <f t="shared" si="7"/>
        <v>0</v>
      </c>
    </row>
    <row r="32" spans="1:13" x14ac:dyDescent="0.25">
      <c r="A32" s="56" t="s">
        <v>11</v>
      </c>
      <c r="B32" s="17"/>
      <c r="C32" s="17"/>
      <c r="D32" s="19"/>
      <c r="E32" s="17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/>
      <c r="L32" s="59">
        <f t="shared" si="6"/>
        <v>0</v>
      </c>
      <c r="M32" s="60">
        <f t="shared" si="7"/>
        <v>0</v>
      </c>
    </row>
    <row r="33" spans="1:13" x14ac:dyDescent="0.25">
      <c r="A33" s="56" t="s">
        <v>12</v>
      </c>
      <c r="B33" s="17">
        <v>109708.36</v>
      </c>
      <c r="C33" s="17"/>
      <c r="D33" s="17">
        <v>337.5</v>
      </c>
      <c r="E33" s="17"/>
      <c r="F33" s="58">
        <f t="shared" si="4"/>
        <v>325.0618074074074</v>
      </c>
      <c r="G33" s="58">
        <f t="shared" si="4"/>
        <v>0</v>
      </c>
      <c r="H33" s="58">
        <f t="shared" si="5"/>
        <v>325.0618074074074</v>
      </c>
      <c r="I33" s="17">
        <v>222026</v>
      </c>
      <c r="J33" s="17"/>
      <c r="K33" s="17">
        <v>272.76</v>
      </c>
      <c r="L33" s="59">
        <f t="shared" si="6"/>
        <v>-0.50587606856854606</v>
      </c>
      <c r="M33" s="60">
        <f t="shared" si="7"/>
        <v>0.19175028379310533</v>
      </c>
    </row>
    <row r="34" spans="1:13" x14ac:dyDescent="0.25">
      <c r="A34" s="56" t="s">
        <v>13</v>
      </c>
      <c r="B34" s="17"/>
      <c r="C34" s="17"/>
      <c r="D34" s="17"/>
      <c r="E34" s="17"/>
      <c r="F34" s="58">
        <f t="shared" si="4"/>
        <v>0</v>
      </c>
      <c r="G34" s="58">
        <f t="shared" si="4"/>
        <v>0</v>
      </c>
      <c r="H34" s="58">
        <f t="shared" si="5"/>
        <v>0</v>
      </c>
      <c r="I34" s="17"/>
      <c r="J34" s="17"/>
      <c r="K34" s="17"/>
      <c r="L34" s="59">
        <f t="shared" si="6"/>
        <v>0</v>
      </c>
      <c r="M34" s="60">
        <f t="shared" si="7"/>
        <v>0</v>
      </c>
    </row>
    <row r="35" spans="1:13" x14ac:dyDescent="0.25">
      <c r="A35" s="56" t="s">
        <v>14</v>
      </c>
      <c r="B35" s="17">
        <v>2635021.58</v>
      </c>
      <c r="C35" s="17"/>
      <c r="D35" s="17">
        <v>8816.23</v>
      </c>
      <c r="E35" s="17"/>
      <c r="F35" s="58">
        <f t="shared" si="4"/>
        <v>298.88303503878643</v>
      </c>
      <c r="G35" s="58">
        <f t="shared" si="4"/>
        <v>0</v>
      </c>
      <c r="H35" s="58">
        <f t="shared" si="5"/>
        <v>298.88303503878643</v>
      </c>
      <c r="I35" s="17">
        <v>3803430.08</v>
      </c>
      <c r="J35" s="17">
        <v>847742.77</v>
      </c>
      <c r="K35" s="17">
        <v>272.39</v>
      </c>
      <c r="L35" s="59">
        <f t="shared" si="6"/>
        <v>-0.30719862740318865</v>
      </c>
      <c r="M35" s="60">
        <f t="shared" si="7"/>
        <v>9.7261408417293027E-2</v>
      </c>
    </row>
    <row r="36" spans="1:13" x14ac:dyDescent="0.25">
      <c r="A36" s="56" t="s">
        <v>15</v>
      </c>
      <c r="B36" s="19"/>
      <c r="C36" s="17"/>
      <c r="D36" s="19"/>
      <c r="E36" s="17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/>
      <c r="L36" s="59">
        <f t="shared" si="6"/>
        <v>0</v>
      </c>
      <c r="M36" s="60">
        <f t="shared" si="7"/>
        <v>0</v>
      </c>
    </row>
    <row r="37" spans="1:13" x14ac:dyDescent="0.25">
      <c r="A37" s="56" t="s">
        <v>16</v>
      </c>
      <c r="B37" s="19">
        <v>2201290</v>
      </c>
      <c r="C37" s="17">
        <v>0</v>
      </c>
      <c r="D37" s="19">
        <v>6025</v>
      </c>
      <c r="E37" s="17"/>
      <c r="F37" s="58">
        <f t="shared" si="4"/>
        <v>365.35933609958505</v>
      </c>
      <c r="G37" s="58">
        <f t="shared" si="4"/>
        <v>0</v>
      </c>
      <c r="H37" s="58">
        <f t="shared" si="5"/>
        <v>365.35933609958505</v>
      </c>
      <c r="I37" s="17">
        <v>2236147</v>
      </c>
      <c r="J37" s="17"/>
      <c r="K37" s="17">
        <v>367.03</v>
      </c>
      <c r="L37" s="59">
        <f t="shared" si="6"/>
        <v>-1.558797342035206E-2</v>
      </c>
      <c r="M37" s="60">
        <f t="shared" si="7"/>
        <v>-4.5518456268286581E-3</v>
      </c>
    </row>
    <row r="38" spans="1:13" x14ac:dyDescent="0.25">
      <c r="A38" s="56" t="s">
        <v>17</v>
      </c>
      <c r="B38" s="140">
        <v>8741782</v>
      </c>
      <c r="C38" s="142">
        <v>173256</v>
      </c>
      <c r="D38" s="140">
        <v>26150</v>
      </c>
      <c r="E38" s="142">
        <v>772</v>
      </c>
      <c r="F38" s="58">
        <f t="shared" si="4"/>
        <v>334.29376673040156</v>
      </c>
      <c r="G38" s="58">
        <f t="shared" si="4"/>
        <v>224.42487046632124</v>
      </c>
      <c r="H38" s="58">
        <f t="shared" si="5"/>
        <v>331.14322858628628</v>
      </c>
      <c r="I38" s="17">
        <v>11994209</v>
      </c>
      <c r="J38" s="17">
        <v>234550</v>
      </c>
      <c r="K38" s="17">
        <v>331.74</v>
      </c>
      <c r="L38" s="59">
        <f t="shared" si="6"/>
        <v>-0.27116644373964138</v>
      </c>
      <c r="M38" s="60">
        <f t="shared" si="7"/>
        <v>-1.7989130454986585E-3</v>
      </c>
    </row>
    <row r="39" spans="1:13" s="64" customFormat="1" ht="16.5" thickBot="1" x14ac:dyDescent="0.3">
      <c r="A39" s="61" t="s">
        <v>18</v>
      </c>
      <c r="B39" s="65">
        <f>SUM(B27:B38)</f>
        <v>13853466.76</v>
      </c>
      <c r="C39" s="65">
        <f>SUM(C27:C38)</f>
        <v>173256</v>
      </c>
      <c r="D39" s="65">
        <f>SUM(D27:D38)</f>
        <v>41780.729999999996</v>
      </c>
      <c r="E39" s="65">
        <f>SUM(E27:E38)</f>
        <v>772</v>
      </c>
      <c r="F39" s="65">
        <f>IF(D39=0,0,B39/D39)</f>
        <v>331.57550765628082</v>
      </c>
      <c r="G39" s="65">
        <f>IF(E39=0,0,C39/E39)</f>
        <v>224.42487046632124</v>
      </c>
      <c r="H39" s="65">
        <f>IF(D39+E39=0,0,(B39+C39)/(D39+E39))</f>
        <v>329.63155971426511</v>
      </c>
      <c r="I39" s="65">
        <f>SUM(I27:I38)</f>
        <v>18255812.079999998</v>
      </c>
      <c r="J39" s="65">
        <f>SUM(J27:J38)</f>
        <v>1082292.77</v>
      </c>
      <c r="K39" s="72">
        <v>317.83</v>
      </c>
      <c r="L39" s="66">
        <f t="shared" si="6"/>
        <v>-0.24114760278579725</v>
      </c>
      <c r="M39" s="67">
        <f t="shared" si="7"/>
        <v>3.71316732664164E-2</v>
      </c>
    </row>
    <row r="40" spans="1:13" x14ac:dyDescent="0.25">
      <c r="J40" s="68"/>
    </row>
    <row r="42" spans="1:13" ht="20.25" x14ac:dyDescent="0.3">
      <c r="A42" s="149" t="str">
        <f>"MÅLESTATISTIKK FOR MURERE - GJENNOMSNITT HELE ÅRET  "&amp;FORS!$A$14</f>
        <v>MÅLESTATISTIKK FOR MURERE - GJENNOMSNITT HELE ÅRET  2020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3" ht="16.5" thickBot="1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3"/>
      <c r="B44" s="44" t="s">
        <v>4</v>
      </c>
      <c r="C44" s="45"/>
      <c r="D44" s="44" t="s">
        <v>5</v>
      </c>
      <c r="E44" s="45"/>
      <c r="F44" s="44" t="str">
        <f>"Fortjeneste hele  "&amp;FORS!$A$14-0</f>
        <v>Fortjeneste hele  2020</v>
      </c>
      <c r="G44" s="46"/>
      <c r="H44" s="45"/>
      <c r="I44" s="44" t="str">
        <f>" Hele året  "&amp;FORS!$A$14-1</f>
        <v xml:space="preserve"> Hele året  2019</v>
      </c>
      <c r="J44" s="46"/>
      <c r="K44" s="45"/>
      <c r="L44" s="44" t="s">
        <v>23</v>
      </c>
      <c r="M44" s="47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27</v>
      </c>
      <c r="I45" s="49" t="s">
        <v>6</v>
      </c>
      <c r="J45" s="49" t="s">
        <v>6</v>
      </c>
      <c r="K45" s="50" t="s">
        <v>25</v>
      </c>
      <c r="L45" s="49" t="s">
        <v>6</v>
      </c>
      <c r="M45" s="51" t="s">
        <v>25</v>
      </c>
    </row>
    <row r="46" spans="1:13" x14ac:dyDescent="0.25">
      <c r="A46" s="52"/>
      <c r="B46" s="69" t="s">
        <v>24</v>
      </c>
      <c r="C46" s="69" t="s">
        <v>26</v>
      </c>
      <c r="D46" s="69" t="s">
        <v>24</v>
      </c>
      <c r="E46" s="69" t="s">
        <v>26</v>
      </c>
      <c r="F46" s="69" t="s">
        <v>24</v>
      </c>
      <c r="G46" s="69" t="s">
        <v>26</v>
      </c>
      <c r="H46" s="70" t="s">
        <v>28</v>
      </c>
      <c r="I46" s="69" t="s">
        <v>24</v>
      </c>
      <c r="J46" s="69" t="s">
        <v>26</v>
      </c>
      <c r="K46" s="70" t="s">
        <v>22</v>
      </c>
      <c r="L46" s="69" t="s">
        <v>24</v>
      </c>
      <c r="M46" s="71" t="s">
        <v>22</v>
      </c>
    </row>
    <row r="47" spans="1:13" x14ac:dyDescent="0.25">
      <c r="A47" s="56" t="s">
        <v>20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>
        <v>0</v>
      </c>
      <c r="L47" s="59">
        <f>IF(I47=0,0,(B47-I47)/I47)</f>
        <v>0</v>
      </c>
      <c r="M47" s="60">
        <f>IF(K47=0,0,(H47-K47)/K47)</f>
        <v>0</v>
      </c>
    </row>
    <row r="48" spans="1:13" x14ac:dyDescent="0.25">
      <c r="A48" s="56" t="s">
        <v>7</v>
      </c>
      <c r="B48" s="58">
        <f t="shared" ref="B48:B58" si="9">SUMIFS($B$7:$B$19,$A$7:$A$19,A48)+SUMIFS($B$27:$B$39,$A$27:$A$39,A48)</f>
        <v>165664.82</v>
      </c>
      <c r="C48" s="58">
        <f t="shared" si="8"/>
        <v>0</v>
      </c>
      <c r="D48" s="58">
        <f t="shared" si="8"/>
        <v>452</v>
      </c>
      <c r="E48" s="58">
        <f t="shared" si="8"/>
        <v>0</v>
      </c>
      <c r="F48" s="58">
        <f t="shared" ref="F48:G58" si="10">IF(D48=0,0,B48/D48)</f>
        <v>366.51508849557524</v>
      </c>
      <c r="G48" s="58">
        <f t="shared" si="10"/>
        <v>0</v>
      </c>
      <c r="H48" s="58">
        <f t="shared" ref="H48:H58" si="11">IF(D48+E48=0,0,(B48+C48)/(D48+E48))</f>
        <v>366.51508849557524</v>
      </c>
      <c r="I48" s="58">
        <f t="shared" ref="I48:J58" si="12">SUMIFS(I$7:I$19,$A$7:$A$19,$A48)+SUMIFS(I$27:I$39,$A$27:$A$39,$A48)</f>
        <v>0</v>
      </c>
      <c r="J48" s="58">
        <f t="shared" si="12"/>
        <v>0</v>
      </c>
      <c r="K48" s="17"/>
      <c r="L48" s="59">
        <f t="shared" ref="L48:L58" si="13">IF(I48=0,0,(B48-I48)/I48)</f>
        <v>0</v>
      </c>
      <c r="M48" s="60">
        <f t="shared" ref="M48:M58" si="14">IF(K48=0,0,(H48-K48)/K48)</f>
        <v>0</v>
      </c>
    </row>
    <row r="49" spans="1:13" x14ac:dyDescent="0.25">
      <c r="A49" s="56" t="s">
        <v>21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>
        <v>0</v>
      </c>
      <c r="L49" s="59">
        <f t="shared" si="13"/>
        <v>0</v>
      </c>
      <c r="M49" s="60">
        <f t="shared" si="14"/>
        <v>0</v>
      </c>
    </row>
    <row r="50" spans="1:13" x14ac:dyDescent="0.25">
      <c r="A50" s="56" t="s">
        <v>8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/>
      <c r="L50" s="59">
        <f t="shared" si="13"/>
        <v>0</v>
      </c>
      <c r="M50" s="60">
        <f t="shared" si="14"/>
        <v>0</v>
      </c>
    </row>
    <row r="51" spans="1:13" x14ac:dyDescent="0.25">
      <c r="A51" s="56" t="s">
        <v>9</v>
      </c>
      <c r="B51" s="58">
        <f t="shared" si="9"/>
        <v>0</v>
      </c>
      <c r="C51" s="58">
        <f t="shared" si="8"/>
        <v>0</v>
      </c>
      <c r="D51" s="58">
        <f t="shared" si="8"/>
        <v>0</v>
      </c>
      <c r="E51" s="58">
        <f t="shared" si="8"/>
        <v>0</v>
      </c>
      <c r="F51" s="58">
        <f t="shared" si="10"/>
        <v>0</v>
      </c>
      <c r="G51" s="58">
        <f t="shared" si="10"/>
        <v>0</v>
      </c>
      <c r="H51" s="58">
        <f t="shared" si="11"/>
        <v>0</v>
      </c>
      <c r="I51" s="58">
        <f t="shared" si="12"/>
        <v>0</v>
      </c>
      <c r="J51" s="58">
        <f t="shared" si="12"/>
        <v>0</v>
      </c>
      <c r="K51" s="17">
        <v>0</v>
      </c>
      <c r="L51" s="59">
        <f t="shared" si="13"/>
        <v>0</v>
      </c>
      <c r="M51" s="60">
        <f t="shared" si="14"/>
        <v>0</v>
      </c>
    </row>
    <row r="52" spans="1:13" x14ac:dyDescent="0.25">
      <c r="A52" s="56" t="s">
        <v>11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>
        <v>0</v>
      </c>
      <c r="L52" s="59">
        <f t="shared" si="13"/>
        <v>0</v>
      </c>
      <c r="M52" s="60">
        <f t="shared" si="14"/>
        <v>0</v>
      </c>
    </row>
    <row r="53" spans="1:13" x14ac:dyDescent="0.25">
      <c r="A53" s="56" t="s">
        <v>12</v>
      </c>
      <c r="B53" s="58">
        <f t="shared" si="9"/>
        <v>869027.77</v>
      </c>
      <c r="C53" s="58">
        <f t="shared" si="8"/>
        <v>0</v>
      </c>
      <c r="D53" s="58">
        <f t="shared" si="8"/>
        <v>2687</v>
      </c>
      <c r="E53" s="58">
        <f t="shared" si="8"/>
        <v>0</v>
      </c>
      <c r="F53" s="58">
        <f t="shared" si="10"/>
        <v>323.41934127279495</v>
      </c>
      <c r="G53" s="58">
        <f t="shared" si="10"/>
        <v>0</v>
      </c>
      <c r="H53" s="58">
        <f t="shared" si="11"/>
        <v>323.41934127279495</v>
      </c>
      <c r="I53" s="58">
        <f t="shared" si="12"/>
        <v>1770155</v>
      </c>
      <c r="J53" s="58">
        <f t="shared" si="12"/>
        <v>0</v>
      </c>
      <c r="K53" s="17">
        <v>321.06</v>
      </c>
      <c r="L53" s="59">
        <f t="shared" si="13"/>
        <v>-0.50906685007810049</v>
      </c>
      <c r="M53" s="60">
        <f t="shared" si="14"/>
        <v>7.3485992424934584E-3</v>
      </c>
    </row>
    <row r="54" spans="1:13" x14ac:dyDescent="0.25">
      <c r="A54" s="56" t="s">
        <v>13</v>
      </c>
      <c r="B54" s="58">
        <f t="shared" si="9"/>
        <v>0</v>
      </c>
      <c r="C54" s="58">
        <f t="shared" si="8"/>
        <v>0</v>
      </c>
      <c r="D54" s="58">
        <f t="shared" si="8"/>
        <v>0</v>
      </c>
      <c r="E54" s="58">
        <f t="shared" si="8"/>
        <v>0</v>
      </c>
      <c r="F54" s="58">
        <f t="shared" si="10"/>
        <v>0</v>
      </c>
      <c r="G54" s="58">
        <f t="shared" si="10"/>
        <v>0</v>
      </c>
      <c r="H54" s="58">
        <f t="shared" si="11"/>
        <v>0</v>
      </c>
      <c r="I54" s="58">
        <f t="shared" si="12"/>
        <v>0</v>
      </c>
      <c r="J54" s="58">
        <f t="shared" si="12"/>
        <v>0</v>
      </c>
      <c r="K54" s="17"/>
      <c r="L54" s="59">
        <f t="shared" si="13"/>
        <v>0</v>
      </c>
      <c r="M54" s="60">
        <f t="shared" si="14"/>
        <v>0</v>
      </c>
    </row>
    <row r="55" spans="1:13" x14ac:dyDescent="0.25">
      <c r="A55" s="56" t="s">
        <v>14</v>
      </c>
      <c r="B55" s="58">
        <f t="shared" si="9"/>
        <v>4188488.73</v>
      </c>
      <c r="C55" s="58">
        <f t="shared" si="8"/>
        <v>0</v>
      </c>
      <c r="D55" s="58">
        <f t="shared" si="8"/>
        <v>14233.06</v>
      </c>
      <c r="E55" s="58">
        <f t="shared" si="8"/>
        <v>0</v>
      </c>
      <c r="F55" s="58">
        <f t="shared" si="10"/>
        <v>294.27886413743778</v>
      </c>
      <c r="G55" s="58">
        <f t="shared" si="10"/>
        <v>0</v>
      </c>
      <c r="H55" s="58">
        <f t="shared" si="11"/>
        <v>294.27886413743778</v>
      </c>
      <c r="I55" s="58">
        <f t="shared" si="12"/>
        <v>6795665.4100000001</v>
      </c>
      <c r="J55" s="58">
        <f t="shared" si="12"/>
        <v>973441.9</v>
      </c>
      <c r="K55" s="17">
        <v>281.99</v>
      </c>
      <c r="L55" s="59">
        <f t="shared" si="13"/>
        <v>-0.38365289088004118</v>
      </c>
      <c r="M55" s="60">
        <f t="shared" si="14"/>
        <v>4.3579077759628958E-2</v>
      </c>
    </row>
    <row r="56" spans="1:13" x14ac:dyDescent="0.25">
      <c r="A56" s="56" t="s">
        <v>15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/>
      <c r="L56" s="59">
        <f t="shared" si="13"/>
        <v>0</v>
      </c>
      <c r="M56" s="60">
        <f t="shared" si="14"/>
        <v>0</v>
      </c>
    </row>
    <row r="57" spans="1:13" x14ac:dyDescent="0.25">
      <c r="A57" s="56" t="s">
        <v>16</v>
      </c>
      <c r="B57" s="58">
        <f t="shared" si="9"/>
        <v>3634530</v>
      </c>
      <c r="C57" s="58">
        <f t="shared" si="8"/>
        <v>0</v>
      </c>
      <c r="D57" s="58">
        <f t="shared" si="8"/>
        <v>10416</v>
      </c>
      <c r="E57" s="58">
        <f>SUMIFS(E$7:E$19,$A$7:$A$19,$A57)+SUMIFS(E$27:E$39,$A$27:$A$39,$A57)</f>
        <v>0</v>
      </c>
      <c r="F57" s="58">
        <f>IF(D57=0,0,B57/D57)</f>
        <v>348.9372119815668</v>
      </c>
      <c r="G57" s="58">
        <f t="shared" si="10"/>
        <v>0</v>
      </c>
      <c r="H57" s="58">
        <f t="shared" si="11"/>
        <v>348.9372119815668</v>
      </c>
      <c r="I57" s="58">
        <f t="shared" si="12"/>
        <v>3777445</v>
      </c>
      <c r="J57" s="58">
        <f t="shared" si="12"/>
        <v>0</v>
      </c>
      <c r="K57" s="17">
        <v>348.86</v>
      </c>
      <c r="L57" s="59">
        <f t="shared" si="13"/>
        <v>-3.7833773886846798E-2</v>
      </c>
      <c r="M57" s="60">
        <f t="shared" si="14"/>
        <v>2.2132655382328342E-4</v>
      </c>
    </row>
    <row r="58" spans="1:13" x14ac:dyDescent="0.25">
      <c r="A58" s="56" t="s">
        <v>17</v>
      </c>
      <c r="B58" s="58">
        <f t="shared" si="9"/>
        <v>20856078</v>
      </c>
      <c r="C58" s="58">
        <f t="shared" si="8"/>
        <v>510472</v>
      </c>
      <c r="D58" s="57">
        <f t="shared" si="8"/>
        <v>62751</v>
      </c>
      <c r="E58" s="58">
        <f t="shared" si="8"/>
        <v>2229</v>
      </c>
      <c r="F58" s="58">
        <f t="shared" si="10"/>
        <v>332.36248027919873</v>
      </c>
      <c r="G58" s="58">
        <f t="shared" si="10"/>
        <v>229.01390758187529</v>
      </c>
      <c r="H58" s="58">
        <f t="shared" si="11"/>
        <v>328.81732840874116</v>
      </c>
      <c r="I58" s="58">
        <f t="shared" si="12"/>
        <v>22311849</v>
      </c>
      <c r="J58" s="58">
        <f t="shared" si="12"/>
        <v>234550</v>
      </c>
      <c r="K58" s="17">
        <v>320.95</v>
      </c>
      <c r="L58" s="59">
        <f t="shared" si="13"/>
        <v>-6.5246542319285145E-2</v>
      </c>
      <c r="M58" s="60">
        <f t="shared" si="14"/>
        <v>2.4512629408758913E-2</v>
      </c>
    </row>
    <row r="59" spans="1:13" s="64" customFormat="1" ht="16.5" thickBot="1" x14ac:dyDescent="0.3">
      <c r="A59" s="61" t="s">
        <v>18</v>
      </c>
      <c r="B59" s="65">
        <f>SUM(B47:B58)</f>
        <v>29713789.32</v>
      </c>
      <c r="C59" s="65">
        <f>SUM(C47:C58)</f>
        <v>510472</v>
      </c>
      <c r="D59" s="65">
        <f>SUM(D47:D58)</f>
        <v>90539.06</v>
      </c>
      <c r="E59" s="65">
        <f>SUM(E47:E58)</f>
        <v>2229</v>
      </c>
      <c r="F59" s="65">
        <f>IF(D59=0,0,B59/D59)</f>
        <v>328.18751729916352</v>
      </c>
      <c r="G59" s="65">
        <f>IF(E59=0,0,C59/E59)</f>
        <v>229.01390758187529</v>
      </c>
      <c r="H59" s="65">
        <f>IF(D59+E59=0,0,(B59+C59)/(D59+E59))</f>
        <v>325.8046068873274</v>
      </c>
      <c r="I59" s="65">
        <f>SUM(I47:I58)</f>
        <v>34655114.409999996</v>
      </c>
      <c r="J59" s="65">
        <f>SUM(J47:J58)</f>
        <v>1207991.8999999999</v>
      </c>
      <c r="K59" s="72">
        <v>314.2</v>
      </c>
      <c r="L59" s="66">
        <f>IF(I59=0,0,(B59-I59)/I59)</f>
        <v>-0.14258573876109149</v>
      </c>
      <c r="M59" s="67">
        <f>IF(K59=0,0,(H59-K59)/K59)</f>
        <v>3.6933822047509252E-2</v>
      </c>
    </row>
    <row r="62" spans="1:13" x14ac:dyDescent="0.25">
      <c r="I62" s="68"/>
    </row>
    <row r="64" spans="1:13" x14ac:dyDescent="0.2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75" top="0.98425196850393704" bottom="4.1338582677165361" header="0.51181102362204722" footer="0.51181102362204722"/>
  <pageSetup paperSize="9" scale="73" fitToHeight="3" orientation="landscape" horizontalDpi="4294967292" verticalDpi="300" r:id="rId1"/>
  <headerFooter alignWithMargins="0">
    <oddFooter>&amp;L&amp;9FORH.AVD./&amp;D/&amp;T/&amp;F</oddFooter>
  </headerFooter>
  <rowBreaks count="2" manualBreakCount="2">
    <brk id="21" max="16383" man="1"/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64"/>
  <sheetViews>
    <sheetView showZeros="0" topLeftCell="A22" zoomScale="84" zoomScaleNormal="84" workbookViewId="0">
      <selection activeCell="J37" sqref="J37"/>
    </sheetView>
  </sheetViews>
  <sheetFormatPr baseColWidth="10" defaultColWidth="9" defaultRowHeight="15.75" x14ac:dyDescent="0.25"/>
  <cols>
    <col min="1" max="1" width="20.625" style="41" customWidth="1"/>
    <col min="2" max="2" width="15.37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7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.25" x14ac:dyDescent="0.3">
      <c r="A2" s="149" t="str">
        <f>"MÅLESTATISTIKK FOR BLIKK- OG VENTILASJONSARBEID - 1. HALVÅR "&amp;FORS!$A$14</f>
        <v>MÅLESTATISTIKK FOR BLIKK- OG VENTILASJONSARBEID - 1. HALVÅR 2020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16.5" thickBot="1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A4" s="43"/>
      <c r="B4" s="44" t="s">
        <v>4</v>
      </c>
      <c r="C4" s="45"/>
      <c r="D4" s="44" t="s">
        <v>5</v>
      </c>
      <c r="E4" s="45"/>
      <c r="F4" s="44" t="str">
        <f>"Fortjeneste 1. halvår  "&amp;FORS!$A$14-0</f>
        <v>Fortjeneste 1. halvår  2020</v>
      </c>
      <c r="G4" s="46"/>
      <c r="H4" s="45"/>
      <c r="I4" s="44" t="str">
        <f>" 1. halvår  "&amp;FORS!$A$14-1</f>
        <v xml:space="preserve"> 1. halvår  2019</v>
      </c>
      <c r="J4" s="46"/>
      <c r="K4" s="45"/>
      <c r="L4" s="44" t="s">
        <v>23</v>
      </c>
      <c r="M4" s="47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27</v>
      </c>
      <c r="I5" s="49" t="s">
        <v>6</v>
      </c>
      <c r="J5" s="49" t="s">
        <v>6</v>
      </c>
      <c r="K5" s="50" t="s">
        <v>25</v>
      </c>
      <c r="L5" s="49" t="s">
        <v>6</v>
      </c>
      <c r="M5" s="51" t="s">
        <v>25</v>
      </c>
    </row>
    <row r="6" spans="1:13" x14ac:dyDescent="0.25">
      <c r="A6" s="52"/>
      <c r="B6" s="53" t="s">
        <v>24</v>
      </c>
      <c r="C6" s="53" t="s">
        <v>26</v>
      </c>
      <c r="D6" s="53" t="s">
        <v>24</v>
      </c>
      <c r="E6" s="53" t="s">
        <v>26</v>
      </c>
      <c r="F6" s="53" t="s">
        <v>24</v>
      </c>
      <c r="G6" s="53" t="s">
        <v>26</v>
      </c>
      <c r="H6" s="54" t="s">
        <v>28</v>
      </c>
      <c r="I6" s="53" t="s">
        <v>24</v>
      </c>
      <c r="J6" s="53" t="s">
        <v>26</v>
      </c>
      <c r="K6" s="54" t="s">
        <v>22</v>
      </c>
      <c r="L6" s="53" t="s">
        <v>24</v>
      </c>
      <c r="M6" s="55" t="s">
        <v>22</v>
      </c>
    </row>
    <row r="7" spans="1:13" x14ac:dyDescent="0.25">
      <c r="A7" s="56" t="s">
        <v>20</v>
      </c>
      <c r="B7" s="19"/>
      <c r="C7" s="17"/>
      <c r="D7" s="19"/>
      <c r="E7" s="19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/>
      <c r="L7" s="59">
        <f>IF(I7=0,0,(B7-I7)/I7)</f>
        <v>0</v>
      </c>
      <c r="M7" s="60">
        <f>IF(K7=0,0,(H7-K7)/K7)</f>
        <v>0</v>
      </c>
    </row>
    <row r="8" spans="1:13" x14ac:dyDescent="0.25">
      <c r="A8" s="56" t="s">
        <v>7</v>
      </c>
      <c r="B8" s="19"/>
      <c r="C8" s="17"/>
      <c r="D8" s="19"/>
      <c r="E8" s="17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/>
      <c r="J8" s="17"/>
      <c r="K8" s="17"/>
      <c r="L8" s="59">
        <f t="shared" ref="L8:L18" si="2">IF(I8=0,0,(B8-I8)/I8)</f>
        <v>0</v>
      </c>
      <c r="M8" s="60">
        <f t="shared" ref="M8:M18" si="3">IF(K8=0,0,(H8-K8)/K8)</f>
        <v>0</v>
      </c>
    </row>
    <row r="9" spans="1:13" x14ac:dyDescent="0.25">
      <c r="A9" s="56" t="s">
        <v>21</v>
      </c>
      <c r="B9" s="17"/>
      <c r="C9" s="17"/>
      <c r="D9" s="17"/>
      <c r="E9" s="17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/>
      <c r="L9" s="59">
        <f t="shared" si="2"/>
        <v>0</v>
      </c>
      <c r="M9" s="60">
        <f t="shared" si="3"/>
        <v>0</v>
      </c>
    </row>
    <row r="10" spans="1:13" x14ac:dyDescent="0.25">
      <c r="A10" s="56" t="s">
        <v>8</v>
      </c>
      <c r="B10" s="19"/>
      <c r="C10" s="17"/>
      <c r="D10" s="19"/>
      <c r="E10" s="17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/>
      <c r="L10" s="59">
        <f t="shared" si="2"/>
        <v>0</v>
      </c>
      <c r="M10" s="60">
        <f t="shared" si="3"/>
        <v>0</v>
      </c>
    </row>
    <row r="11" spans="1:13" x14ac:dyDescent="0.25">
      <c r="A11" s="56" t="s">
        <v>9</v>
      </c>
      <c r="B11" s="17"/>
      <c r="C11" s="17"/>
      <c r="D11" s="17"/>
      <c r="E11" s="17"/>
      <c r="F11" s="58">
        <f t="shared" si="0"/>
        <v>0</v>
      </c>
      <c r="G11" s="58">
        <f t="shared" si="0"/>
        <v>0</v>
      </c>
      <c r="H11" s="58">
        <f t="shared" si="1"/>
        <v>0</v>
      </c>
      <c r="I11" s="17"/>
      <c r="J11" s="17"/>
      <c r="K11" s="17"/>
      <c r="L11" s="59">
        <f t="shared" si="2"/>
        <v>0</v>
      </c>
      <c r="M11" s="60">
        <f t="shared" si="3"/>
        <v>0</v>
      </c>
    </row>
    <row r="12" spans="1:13" x14ac:dyDescent="0.25">
      <c r="A12" s="56" t="s">
        <v>11</v>
      </c>
      <c r="B12" s="19"/>
      <c r="C12" s="17"/>
      <c r="D12" s="19"/>
      <c r="E12" s="17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/>
      <c r="L12" s="59">
        <f t="shared" si="2"/>
        <v>0</v>
      </c>
      <c r="M12" s="60">
        <f t="shared" si="3"/>
        <v>0</v>
      </c>
    </row>
    <row r="13" spans="1:13" x14ac:dyDescent="0.25">
      <c r="A13" s="56" t="s">
        <v>12</v>
      </c>
      <c r="B13" s="17"/>
      <c r="C13" s="17"/>
      <c r="D13" s="17"/>
      <c r="E13" s="17"/>
      <c r="F13" s="58">
        <f t="shared" si="0"/>
        <v>0</v>
      </c>
      <c r="G13" s="58">
        <f t="shared" si="0"/>
        <v>0</v>
      </c>
      <c r="H13" s="58">
        <f t="shared" si="1"/>
        <v>0</v>
      </c>
      <c r="I13" s="17"/>
      <c r="J13" s="17"/>
      <c r="K13" s="17"/>
      <c r="L13" s="59">
        <f t="shared" si="2"/>
        <v>0</v>
      </c>
      <c r="M13" s="60">
        <f t="shared" si="3"/>
        <v>0</v>
      </c>
    </row>
    <row r="14" spans="1:13" x14ac:dyDescent="0.25">
      <c r="A14" s="56" t="s">
        <v>13</v>
      </c>
      <c r="B14" s="19"/>
      <c r="C14" s="17"/>
      <c r="D14" s="19"/>
      <c r="E14" s="17"/>
      <c r="F14" s="58">
        <f t="shared" si="0"/>
        <v>0</v>
      </c>
      <c r="G14" s="58">
        <f t="shared" si="0"/>
        <v>0</v>
      </c>
      <c r="H14" s="58">
        <f t="shared" si="1"/>
        <v>0</v>
      </c>
      <c r="I14" s="17"/>
      <c r="J14" s="17"/>
      <c r="K14" s="17"/>
      <c r="L14" s="59">
        <f t="shared" si="2"/>
        <v>0</v>
      </c>
      <c r="M14" s="60">
        <f t="shared" si="3"/>
        <v>0</v>
      </c>
    </row>
    <row r="15" spans="1:13" x14ac:dyDescent="0.25">
      <c r="A15" s="56" t="s">
        <v>14</v>
      </c>
      <c r="B15" s="81"/>
      <c r="C15" s="82">
        <v>0</v>
      </c>
      <c r="D15" s="83"/>
      <c r="E15" s="17"/>
      <c r="F15" s="58">
        <f t="shared" si="0"/>
        <v>0</v>
      </c>
      <c r="G15" s="58">
        <f t="shared" si="0"/>
        <v>0</v>
      </c>
      <c r="H15" s="58">
        <f t="shared" si="1"/>
        <v>0</v>
      </c>
      <c r="I15" s="19"/>
      <c r="J15" s="17"/>
      <c r="K15" s="17"/>
      <c r="L15" s="59">
        <f t="shared" si="2"/>
        <v>0</v>
      </c>
      <c r="M15" s="60">
        <f t="shared" si="3"/>
        <v>0</v>
      </c>
    </row>
    <row r="16" spans="1:13" x14ac:dyDescent="0.25">
      <c r="A16" s="56" t="s">
        <v>15</v>
      </c>
      <c r="B16" s="19"/>
      <c r="C16" s="17"/>
      <c r="D16" s="19"/>
      <c r="E16" s="17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/>
      <c r="L16" s="59">
        <f t="shared" si="2"/>
        <v>0</v>
      </c>
      <c r="M16" s="60">
        <f t="shared" si="3"/>
        <v>0</v>
      </c>
    </row>
    <row r="17" spans="1:13" x14ac:dyDescent="0.25">
      <c r="A17" s="56" t="s">
        <v>16</v>
      </c>
      <c r="B17" s="19"/>
      <c r="C17" s="17"/>
      <c r="D17" s="19"/>
      <c r="E17" s="17"/>
      <c r="F17" s="58">
        <f t="shared" si="0"/>
        <v>0</v>
      </c>
      <c r="G17" s="58">
        <f t="shared" si="0"/>
        <v>0</v>
      </c>
      <c r="H17" s="58">
        <f t="shared" si="1"/>
        <v>0</v>
      </c>
      <c r="I17" s="17"/>
      <c r="J17" s="17"/>
      <c r="K17" s="17"/>
      <c r="L17" s="59">
        <f t="shared" si="2"/>
        <v>0</v>
      </c>
      <c r="M17" s="60">
        <f t="shared" si="3"/>
        <v>0</v>
      </c>
    </row>
    <row r="18" spans="1:13" x14ac:dyDescent="0.25">
      <c r="A18" s="56" t="s">
        <v>17</v>
      </c>
      <c r="B18" s="17"/>
      <c r="C18" s="17"/>
      <c r="D18" s="17"/>
      <c r="E18" s="17"/>
      <c r="F18" s="58">
        <f t="shared" si="0"/>
        <v>0</v>
      </c>
      <c r="G18" s="58">
        <f t="shared" si="0"/>
        <v>0</v>
      </c>
      <c r="H18" s="58">
        <f t="shared" si="1"/>
        <v>0</v>
      </c>
      <c r="I18" s="19"/>
      <c r="J18" s="17"/>
      <c r="K18" s="17"/>
      <c r="L18" s="59">
        <f t="shared" si="2"/>
        <v>0</v>
      </c>
      <c r="M18" s="60">
        <f t="shared" si="3"/>
        <v>0</v>
      </c>
    </row>
    <row r="19" spans="1:13" s="64" customFormat="1" ht="16.5" thickBot="1" x14ac:dyDescent="0.3">
      <c r="A19" s="61" t="s">
        <v>18</v>
      </c>
      <c r="B19" s="31">
        <f>SUM(B7:B18)</f>
        <v>0</v>
      </c>
      <c r="C19" s="31">
        <f>SUM(C7:C18)</f>
        <v>0</v>
      </c>
      <c r="D19" s="31">
        <f>SUM(D7:D18)</f>
        <v>0</v>
      </c>
      <c r="E19" s="31">
        <f>SUM(E7:E18)</f>
        <v>0</v>
      </c>
      <c r="F19" s="31">
        <f>IF(D19=0,0,B19/D19)</f>
        <v>0</v>
      </c>
      <c r="G19" s="31">
        <f>IF(E19=0,0,C19/E19)</f>
        <v>0</v>
      </c>
      <c r="H19" s="31">
        <f>IF(D19+E19=0,0,(B19+C19)/(D19+E19))</f>
        <v>0</v>
      </c>
      <c r="I19" s="31">
        <f>SUM(I7:I18)</f>
        <v>0</v>
      </c>
      <c r="J19" s="31">
        <f>SUM(J7:J18)</f>
        <v>0</v>
      </c>
      <c r="K19" s="32"/>
      <c r="L19" s="62">
        <f>IF(I19=0,0,(B19-I19)/I19)</f>
        <v>0</v>
      </c>
      <c r="M19" s="63">
        <f>IF(K19=0,0,(H19-K19)/K19)</f>
        <v>0</v>
      </c>
    </row>
    <row r="22" spans="1:13" ht="20.25" x14ac:dyDescent="0.3">
      <c r="A22" s="149" t="str">
        <f>"MÅLESTATISTIKK FOR BLIKK- OG VENTILASJONSARBEID - 2. HALVÅR "&amp;FORS!$A$14</f>
        <v>MÅLESTATISTIKK FOR BLIKK- OG VENTILASJONSARBEID - 2. HALVÅR 2020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16.5" thickBot="1" x14ac:dyDescent="0.3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5">
      <c r="A24" s="43"/>
      <c r="B24" s="44" t="s">
        <v>4</v>
      </c>
      <c r="C24" s="45"/>
      <c r="D24" s="44" t="s">
        <v>5</v>
      </c>
      <c r="E24" s="45"/>
      <c r="F24" s="44" t="str">
        <f>"Fortjeneste 2. halvår  "&amp;FORS!$A$14-0</f>
        <v>Fortjeneste 2. halvår  2020</v>
      </c>
      <c r="G24" s="46"/>
      <c r="H24" s="45"/>
      <c r="I24" s="44" t="str">
        <f>" 2. halvår  "&amp;FORS!$A$14-1</f>
        <v xml:space="preserve"> 2. halvår  2019</v>
      </c>
      <c r="J24" s="46"/>
      <c r="K24" s="45"/>
      <c r="L24" s="44" t="s">
        <v>23</v>
      </c>
      <c r="M24" s="47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27</v>
      </c>
      <c r="I25" s="49" t="s">
        <v>6</v>
      </c>
      <c r="J25" s="49" t="s">
        <v>6</v>
      </c>
      <c r="K25" s="50" t="s">
        <v>25</v>
      </c>
      <c r="L25" s="49" t="s">
        <v>6</v>
      </c>
      <c r="M25" s="51" t="s">
        <v>25</v>
      </c>
    </row>
    <row r="26" spans="1:13" x14ac:dyDescent="0.25">
      <c r="A26" s="52"/>
      <c r="B26" s="53" t="s">
        <v>24</v>
      </c>
      <c r="C26" s="53" t="s">
        <v>26</v>
      </c>
      <c r="D26" s="53" t="s">
        <v>24</v>
      </c>
      <c r="E26" s="53" t="s">
        <v>26</v>
      </c>
      <c r="F26" s="53" t="s">
        <v>24</v>
      </c>
      <c r="G26" s="53" t="s">
        <v>26</v>
      </c>
      <c r="H26" s="54" t="s">
        <v>28</v>
      </c>
      <c r="I26" s="53" t="s">
        <v>24</v>
      </c>
      <c r="J26" s="53" t="s">
        <v>26</v>
      </c>
      <c r="K26" s="54" t="s">
        <v>22</v>
      </c>
      <c r="L26" s="53" t="s">
        <v>24</v>
      </c>
      <c r="M26" s="55" t="s">
        <v>22</v>
      </c>
    </row>
    <row r="27" spans="1:13" x14ac:dyDescent="0.25">
      <c r="A27" s="56" t="s">
        <v>20</v>
      </c>
      <c r="B27" s="19"/>
      <c r="C27" s="17"/>
      <c r="D27" s="19"/>
      <c r="E27" s="17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/>
      <c r="L27" s="59">
        <f>IF(I27=0,0,(B27-I27)/I27)</f>
        <v>0</v>
      </c>
      <c r="M27" s="60">
        <f>IF(K27=0,0,(H27-K27)/K27)</f>
        <v>0</v>
      </c>
    </row>
    <row r="28" spans="1:13" x14ac:dyDescent="0.25">
      <c r="A28" s="56" t="s">
        <v>7</v>
      </c>
      <c r="B28" s="17"/>
      <c r="C28" s="17"/>
      <c r="D28" s="19"/>
      <c r="E28" s="17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/>
      <c r="J28" s="17"/>
      <c r="K28" s="17"/>
      <c r="L28" s="59">
        <f t="shared" ref="L28:L39" si="6">IF(I28=0,0,(B28-I28)/I28)</f>
        <v>0</v>
      </c>
      <c r="M28" s="60">
        <f t="shared" ref="M28:M39" si="7">IF(K28=0,0,(H28-K28)/K28)</f>
        <v>0</v>
      </c>
    </row>
    <row r="29" spans="1:13" x14ac:dyDescent="0.25">
      <c r="A29" s="56" t="s">
        <v>21</v>
      </c>
      <c r="B29" s="17"/>
      <c r="C29" s="17"/>
      <c r="D29" s="17"/>
      <c r="E29" s="17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/>
      <c r="L29" s="59">
        <f t="shared" si="6"/>
        <v>0</v>
      </c>
      <c r="M29" s="60">
        <f t="shared" si="7"/>
        <v>0</v>
      </c>
    </row>
    <row r="30" spans="1:13" x14ac:dyDescent="0.25">
      <c r="A30" s="56" t="s">
        <v>8</v>
      </c>
      <c r="B30" s="19"/>
      <c r="C30" s="17"/>
      <c r="D30" s="19"/>
      <c r="E30" s="17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/>
      <c r="L30" s="59">
        <f t="shared" si="6"/>
        <v>0</v>
      </c>
      <c r="M30" s="60">
        <f t="shared" si="7"/>
        <v>0</v>
      </c>
    </row>
    <row r="31" spans="1:13" x14ac:dyDescent="0.25">
      <c r="A31" s="56" t="s">
        <v>9</v>
      </c>
      <c r="B31" s="17"/>
      <c r="C31" s="17"/>
      <c r="D31" s="17"/>
      <c r="E31" s="17"/>
      <c r="F31" s="58">
        <f t="shared" si="4"/>
        <v>0</v>
      </c>
      <c r="G31" s="58">
        <f t="shared" si="4"/>
        <v>0</v>
      </c>
      <c r="H31" s="58">
        <f t="shared" si="5"/>
        <v>0</v>
      </c>
      <c r="I31" s="17"/>
      <c r="J31" s="17"/>
      <c r="K31" s="17"/>
      <c r="L31" s="59">
        <f t="shared" si="6"/>
        <v>0</v>
      </c>
      <c r="M31" s="60">
        <f t="shared" si="7"/>
        <v>0</v>
      </c>
    </row>
    <row r="32" spans="1:13" x14ac:dyDescent="0.25">
      <c r="A32" s="56" t="s">
        <v>11</v>
      </c>
      <c r="B32" s="17"/>
      <c r="C32" s="17"/>
      <c r="D32" s="19"/>
      <c r="E32" s="17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/>
      <c r="L32" s="59">
        <f t="shared" si="6"/>
        <v>0</v>
      </c>
      <c r="M32" s="60">
        <f t="shared" si="7"/>
        <v>0</v>
      </c>
    </row>
    <row r="33" spans="1:13" x14ac:dyDescent="0.25">
      <c r="A33" s="56" t="s">
        <v>12</v>
      </c>
      <c r="B33" s="17"/>
      <c r="C33" s="17"/>
      <c r="D33" s="17"/>
      <c r="E33" s="17"/>
      <c r="F33" s="58">
        <f t="shared" si="4"/>
        <v>0</v>
      </c>
      <c r="G33" s="58">
        <f t="shared" si="4"/>
        <v>0</v>
      </c>
      <c r="H33" s="58">
        <f t="shared" si="5"/>
        <v>0</v>
      </c>
      <c r="I33" s="17"/>
      <c r="J33" s="17"/>
      <c r="K33" s="17"/>
      <c r="L33" s="59">
        <f t="shared" si="6"/>
        <v>0</v>
      </c>
      <c r="M33" s="60">
        <f t="shared" si="7"/>
        <v>0</v>
      </c>
    </row>
    <row r="34" spans="1:13" x14ac:dyDescent="0.25">
      <c r="A34" s="56" t="s">
        <v>13</v>
      </c>
      <c r="B34" s="17"/>
      <c r="C34" s="17"/>
      <c r="D34" s="17"/>
      <c r="E34" s="17"/>
      <c r="F34" s="58">
        <f t="shared" si="4"/>
        <v>0</v>
      </c>
      <c r="G34" s="58">
        <f t="shared" si="4"/>
        <v>0</v>
      </c>
      <c r="H34" s="58">
        <f t="shared" si="5"/>
        <v>0</v>
      </c>
      <c r="I34" s="17"/>
      <c r="J34" s="17"/>
      <c r="K34" s="17"/>
      <c r="L34" s="59">
        <f t="shared" si="6"/>
        <v>0</v>
      </c>
      <c r="M34" s="60">
        <f t="shared" si="7"/>
        <v>0</v>
      </c>
    </row>
    <row r="35" spans="1:13" x14ac:dyDescent="0.25">
      <c r="A35" s="56" t="s">
        <v>14</v>
      </c>
      <c r="B35" s="81">
        <v>247052.49</v>
      </c>
      <c r="C35" s="82">
        <v>0</v>
      </c>
      <c r="D35" s="83">
        <v>904.9</v>
      </c>
      <c r="E35" s="17"/>
      <c r="F35" s="58">
        <f t="shared" si="4"/>
        <v>273.0163443474417</v>
      </c>
      <c r="G35" s="58">
        <f t="shared" si="4"/>
        <v>0</v>
      </c>
      <c r="H35" s="58">
        <f t="shared" si="5"/>
        <v>273.0163443474417</v>
      </c>
      <c r="I35" s="17"/>
      <c r="J35" s="17"/>
      <c r="K35" s="17"/>
      <c r="L35" s="59">
        <f t="shared" si="6"/>
        <v>0</v>
      </c>
      <c r="M35" s="60">
        <f t="shared" si="7"/>
        <v>0</v>
      </c>
    </row>
    <row r="36" spans="1:13" x14ac:dyDescent="0.25">
      <c r="A36" s="56" t="s">
        <v>15</v>
      </c>
      <c r="B36" s="19"/>
      <c r="C36" s="17"/>
      <c r="D36" s="19"/>
      <c r="E36" s="17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/>
      <c r="L36" s="59">
        <f t="shared" si="6"/>
        <v>0</v>
      </c>
      <c r="M36" s="60">
        <f t="shared" si="7"/>
        <v>0</v>
      </c>
    </row>
    <row r="37" spans="1:13" x14ac:dyDescent="0.25">
      <c r="A37" s="56" t="s">
        <v>16</v>
      </c>
      <c r="B37" s="19"/>
      <c r="C37" s="17">
        <v>0</v>
      </c>
      <c r="D37" s="19"/>
      <c r="E37" s="17"/>
      <c r="F37" s="58">
        <f t="shared" si="4"/>
        <v>0</v>
      </c>
      <c r="G37" s="58">
        <f t="shared" si="4"/>
        <v>0</v>
      </c>
      <c r="H37" s="58">
        <f t="shared" si="5"/>
        <v>0</v>
      </c>
      <c r="I37" s="17"/>
      <c r="J37" s="17"/>
      <c r="K37" s="17"/>
      <c r="L37" s="59">
        <f t="shared" si="6"/>
        <v>0</v>
      </c>
      <c r="M37" s="60">
        <f t="shared" si="7"/>
        <v>0</v>
      </c>
    </row>
    <row r="38" spans="1:13" x14ac:dyDescent="0.25">
      <c r="A38" s="56" t="s">
        <v>17</v>
      </c>
      <c r="B38" s="19"/>
      <c r="C38" s="19"/>
      <c r="D38" s="19"/>
      <c r="E38" s="17"/>
      <c r="F38" s="58">
        <f t="shared" si="4"/>
        <v>0</v>
      </c>
      <c r="G38" s="58">
        <f t="shared" si="4"/>
        <v>0</v>
      </c>
      <c r="H38" s="58">
        <f t="shared" si="5"/>
        <v>0</v>
      </c>
      <c r="I38" s="17"/>
      <c r="J38" s="17"/>
      <c r="K38" s="17"/>
      <c r="L38" s="59">
        <f t="shared" si="6"/>
        <v>0</v>
      </c>
      <c r="M38" s="60">
        <f t="shared" si="7"/>
        <v>0</v>
      </c>
    </row>
    <row r="39" spans="1:13" s="64" customFormat="1" ht="16.5" thickBot="1" x14ac:dyDescent="0.3">
      <c r="A39" s="61" t="s">
        <v>18</v>
      </c>
      <c r="B39" s="65">
        <f>SUM(B27:B38)</f>
        <v>247052.49</v>
      </c>
      <c r="C39" s="65">
        <f>SUM(C27:C38)</f>
        <v>0</v>
      </c>
      <c r="D39" s="65">
        <f>SUM(D27:D38)</f>
        <v>904.9</v>
      </c>
      <c r="E39" s="65">
        <f>SUM(E27:E38)</f>
        <v>0</v>
      </c>
      <c r="F39" s="65">
        <f>IF(D39=0,0,B39/D39)</f>
        <v>273.0163443474417</v>
      </c>
      <c r="G39" s="65">
        <f>IF(E39=0,0,C39/E39)</f>
        <v>0</v>
      </c>
      <c r="H39" s="65">
        <f>IF(D39+E39=0,0,(B39+C39)/(D39+E39))</f>
        <v>273.0163443474417</v>
      </c>
      <c r="I39" s="65">
        <f>SUM(I27:I38)</f>
        <v>0</v>
      </c>
      <c r="J39" s="65">
        <f>SUM(J27:J38)</f>
        <v>0</v>
      </c>
      <c r="K39" s="72"/>
      <c r="L39" s="66">
        <f t="shared" si="6"/>
        <v>0</v>
      </c>
      <c r="M39" s="67">
        <f t="shared" si="7"/>
        <v>0</v>
      </c>
    </row>
    <row r="40" spans="1:13" x14ac:dyDescent="0.25">
      <c r="J40" s="68"/>
    </row>
    <row r="42" spans="1:13" ht="20.25" x14ac:dyDescent="0.3">
      <c r="A42" s="149" t="str">
        <f>"MÅLESTATISTIKK FOR BLIKK- OG VENTILASJONSARBEID - GJENNOMSNITT HELE ÅRET  "&amp;FORS!$A$14</f>
        <v>MÅLESTATISTIKK FOR BLIKK- OG VENTILASJONSARBEID - GJENNOMSNITT HELE ÅRET  2020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</row>
    <row r="43" spans="1:13" ht="16.5" thickBot="1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3"/>
      <c r="B44" s="44" t="s">
        <v>4</v>
      </c>
      <c r="C44" s="45"/>
      <c r="D44" s="44" t="s">
        <v>5</v>
      </c>
      <c r="E44" s="45"/>
      <c r="F44" s="44" t="str">
        <f>"Fortjeneste hele  "&amp;FORS!$A$14-0</f>
        <v>Fortjeneste hele  2020</v>
      </c>
      <c r="G44" s="46"/>
      <c r="H44" s="45"/>
      <c r="I44" s="44" t="str">
        <f>" Hele året  "&amp;FORS!$A$14-1</f>
        <v xml:space="preserve"> Hele året  2019</v>
      </c>
      <c r="J44" s="46"/>
      <c r="K44" s="45"/>
      <c r="L44" s="44" t="s">
        <v>23</v>
      </c>
      <c r="M44" s="47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27</v>
      </c>
      <c r="I45" s="49" t="s">
        <v>6</v>
      </c>
      <c r="J45" s="49" t="s">
        <v>6</v>
      </c>
      <c r="K45" s="50" t="s">
        <v>25</v>
      </c>
      <c r="L45" s="49" t="s">
        <v>6</v>
      </c>
      <c r="M45" s="51" t="s">
        <v>25</v>
      </c>
    </row>
    <row r="46" spans="1:13" x14ac:dyDescent="0.25">
      <c r="A46" s="52"/>
      <c r="B46" s="69" t="s">
        <v>24</v>
      </c>
      <c r="C46" s="69" t="s">
        <v>26</v>
      </c>
      <c r="D46" s="69" t="s">
        <v>24</v>
      </c>
      <c r="E46" s="69" t="s">
        <v>26</v>
      </c>
      <c r="F46" s="69" t="s">
        <v>24</v>
      </c>
      <c r="G46" s="69" t="s">
        <v>26</v>
      </c>
      <c r="H46" s="70" t="s">
        <v>28</v>
      </c>
      <c r="I46" s="69" t="s">
        <v>24</v>
      </c>
      <c r="J46" s="69" t="s">
        <v>26</v>
      </c>
      <c r="K46" s="70" t="s">
        <v>22</v>
      </c>
      <c r="L46" s="69" t="s">
        <v>24</v>
      </c>
      <c r="M46" s="71" t="s">
        <v>22</v>
      </c>
    </row>
    <row r="47" spans="1:13" x14ac:dyDescent="0.25">
      <c r="A47" s="56" t="s">
        <v>20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/>
      <c r="L47" s="59">
        <f>IF(I47=0,0,(B47-I47)/I47)</f>
        <v>0</v>
      </c>
      <c r="M47" s="60">
        <f>IF(K47=0,0,(H47-K47)/K47)</f>
        <v>0</v>
      </c>
    </row>
    <row r="48" spans="1:13" x14ac:dyDescent="0.25">
      <c r="A48" s="56" t="s">
        <v>7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0</v>
      </c>
      <c r="J48" s="58">
        <f t="shared" si="12"/>
        <v>0</v>
      </c>
      <c r="K48" s="17"/>
      <c r="L48" s="59">
        <f t="shared" ref="L48:L58" si="13">IF(I48=0,0,(B48-I48)/I48)</f>
        <v>0</v>
      </c>
      <c r="M48" s="60">
        <f t="shared" ref="M48:M58" si="14">IF(K48=0,0,(H48-K48)/K48)</f>
        <v>0</v>
      </c>
    </row>
    <row r="49" spans="1:13" x14ac:dyDescent="0.25">
      <c r="A49" s="56" t="s">
        <v>21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/>
      <c r="L49" s="59">
        <f t="shared" si="13"/>
        <v>0</v>
      </c>
      <c r="M49" s="60">
        <f t="shared" si="14"/>
        <v>0</v>
      </c>
    </row>
    <row r="50" spans="1:13" x14ac:dyDescent="0.25">
      <c r="A50" s="56" t="s">
        <v>8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/>
      <c r="L50" s="59">
        <f t="shared" si="13"/>
        <v>0</v>
      </c>
      <c r="M50" s="60">
        <f t="shared" si="14"/>
        <v>0</v>
      </c>
    </row>
    <row r="51" spans="1:13" x14ac:dyDescent="0.25">
      <c r="A51" s="56" t="s">
        <v>9</v>
      </c>
      <c r="B51" s="58">
        <f t="shared" si="9"/>
        <v>0</v>
      </c>
      <c r="C51" s="58">
        <f t="shared" si="8"/>
        <v>0</v>
      </c>
      <c r="D51" s="58">
        <f t="shared" si="8"/>
        <v>0</v>
      </c>
      <c r="E51" s="58">
        <f t="shared" si="8"/>
        <v>0</v>
      </c>
      <c r="F51" s="58">
        <f t="shared" si="10"/>
        <v>0</v>
      </c>
      <c r="G51" s="58">
        <f t="shared" si="10"/>
        <v>0</v>
      </c>
      <c r="H51" s="58">
        <f t="shared" si="11"/>
        <v>0</v>
      </c>
      <c r="I51" s="58">
        <f t="shared" si="12"/>
        <v>0</v>
      </c>
      <c r="J51" s="58">
        <f t="shared" si="12"/>
        <v>0</v>
      </c>
      <c r="K51" s="17"/>
      <c r="L51" s="59">
        <f t="shared" si="13"/>
        <v>0</v>
      </c>
      <c r="M51" s="60">
        <f t="shared" si="14"/>
        <v>0</v>
      </c>
    </row>
    <row r="52" spans="1:13" x14ac:dyDescent="0.25">
      <c r="A52" s="56" t="s">
        <v>11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/>
      <c r="L52" s="59">
        <f t="shared" si="13"/>
        <v>0</v>
      </c>
      <c r="M52" s="60">
        <f t="shared" si="14"/>
        <v>0</v>
      </c>
    </row>
    <row r="53" spans="1:13" x14ac:dyDescent="0.25">
      <c r="A53" s="56" t="s">
        <v>12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/>
      <c r="L53" s="59">
        <f t="shared" si="13"/>
        <v>0</v>
      </c>
      <c r="M53" s="60">
        <f t="shared" si="14"/>
        <v>0</v>
      </c>
    </row>
    <row r="54" spans="1:13" x14ac:dyDescent="0.25">
      <c r="A54" s="56" t="s">
        <v>13</v>
      </c>
      <c r="B54" s="58">
        <f t="shared" si="9"/>
        <v>0</v>
      </c>
      <c r="C54" s="58">
        <f t="shared" si="8"/>
        <v>0</v>
      </c>
      <c r="D54" s="58">
        <f t="shared" si="8"/>
        <v>0</v>
      </c>
      <c r="E54" s="58">
        <f t="shared" si="8"/>
        <v>0</v>
      </c>
      <c r="F54" s="58">
        <f t="shared" si="10"/>
        <v>0</v>
      </c>
      <c r="G54" s="58">
        <f t="shared" si="10"/>
        <v>0</v>
      </c>
      <c r="H54" s="58">
        <f t="shared" si="11"/>
        <v>0</v>
      </c>
      <c r="I54" s="58">
        <f t="shared" si="12"/>
        <v>0</v>
      </c>
      <c r="J54" s="58">
        <f t="shared" si="12"/>
        <v>0</v>
      </c>
      <c r="K54" s="17"/>
      <c r="L54" s="59">
        <f t="shared" si="13"/>
        <v>0</v>
      </c>
      <c r="M54" s="60">
        <f t="shared" si="14"/>
        <v>0</v>
      </c>
    </row>
    <row r="55" spans="1:13" x14ac:dyDescent="0.25">
      <c r="A55" s="56" t="s">
        <v>14</v>
      </c>
      <c r="B55" s="58">
        <f t="shared" si="9"/>
        <v>247052.49</v>
      </c>
      <c r="C55" s="58">
        <f t="shared" si="8"/>
        <v>0</v>
      </c>
      <c r="D55" s="58">
        <f t="shared" si="8"/>
        <v>904.9</v>
      </c>
      <c r="E55" s="58">
        <f t="shared" si="8"/>
        <v>0</v>
      </c>
      <c r="F55" s="58">
        <f t="shared" si="10"/>
        <v>273.0163443474417</v>
      </c>
      <c r="G55" s="58">
        <f t="shared" si="10"/>
        <v>0</v>
      </c>
      <c r="H55" s="58">
        <f t="shared" si="11"/>
        <v>273.0163443474417</v>
      </c>
      <c r="I55" s="58">
        <f t="shared" si="12"/>
        <v>0</v>
      </c>
      <c r="J55" s="58">
        <f t="shared" si="12"/>
        <v>0</v>
      </c>
      <c r="K55" s="17"/>
      <c r="L55" s="59">
        <f t="shared" si="13"/>
        <v>0</v>
      </c>
      <c r="M55" s="60">
        <f t="shared" si="14"/>
        <v>0</v>
      </c>
    </row>
    <row r="56" spans="1:13" x14ac:dyDescent="0.25">
      <c r="A56" s="56" t="s">
        <v>15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/>
      <c r="L56" s="59">
        <f t="shared" si="13"/>
        <v>0</v>
      </c>
      <c r="M56" s="60">
        <f t="shared" si="14"/>
        <v>0</v>
      </c>
    </row>
    <row r="57" spans="1:13" x14ac:dyDescent="0.25">
      <c r="A57" s="56" t="s">
        <v>16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/>
      <c r="L57" s="59">
        <f t="shared" si="13"/>
        <v>0</v>
      </c>
      <c r="M57" s="60">
        <f t="shared" si="14"/>
        <v>0</v>
      </c>
    </row>
    <row r="58" spans="1:13" x14ac:dyDescent="0.25">
      <c r="A58" s="56" t="s">
        <v>17</v>
      </c>
      <c r="B58" s="58">
        <f t="shared" si="9"/>
        <v>0</v>
      </c>
      <c r="C58" s="58">
        <f t="shared" si="8"/>
        <v>0</v>
      </c>
      <c r="D58" s="57">
        <f t="shared" si="8"/>
        <v>0</v>
      </c>
      <c r="E58" s="58">
        <f t="shared" si="8"/>
        <v>0</v>
      </c>
      <c r="F58" s="58">
        <f t="shared" si="10"/>
        <v>0</v>
      </c>
      <c r="G58" s="58">
        <f t="shared" si="10"/>
        <v>0</v>
      </c>
      <c r="H58" s="58">
        <f t="shared" si="11"/>
        <v>0</v>
      </c>
      <c r="I58" s="58">
        <f t="shared" si="12"/>
        <v>0</v>
      </c>
      <c r="J58" s="58">
        <f t="shared" si="12"/>
        <v>0</v>
      </c>
      <c r="K58" s="17"/>
      <c r="L58" s="59">
        <f t="shared" si="13"/>
        <v>0</v>
      </c>
      <c r="M58" s="60">
        <f t="shared" si="14"/>
        <v>0</v>
      </c>
    </row>
    <row r="59" spans="1:13" s="64" customFormat="1" ht="16.5" thickBot="1" x14ac:dyDescent="0.3">
      <c r="A59" s="61" t="s">
        <v>18</v>
      </c>
      <c r="B59" s="65">
        <f>SUM(B47:B58)</f>
        <v>247052.49</v>
      </c>
      <c r="C59" s="65">
        <f>SUM(C47:C58)</f>
        <v>0</v>
      </c>
      <c r="D59" s="65">
        <f>SUM(D47:D58)</f>
        <v>904.9</v>
      </c>
      <c r="E59" s="65">
        <f>SUM(E47:E58)</f>
        <v>0</v>
      </c>
      <c r="F59" s="65">
        <f>IF(D59=0,0,B59/D59)</f>
        <v>273.0163443474417</v>
      </c>
      <c r="G59" s="65">
        <f>IF(E59=0,0,C59/E59)</f>
        <v>0</v>
      </c>
      <c r="H59" s="65">
        <f>IF(D59+E59=0,0,(B59+C59)/(D59+E59))</f>
        <v>273.0163443474417</v>
      </c>
      <c r="I59" s="65">
        <f>SUM(I47:I58)</f>
        <v>0</v>
      </c>
      <c r="J59" s="65">
        <f>SUM(J47:J58)</f>
        <v>0</v>
      </c>
      <c r="K59" s="72"/>
      <c r="L59" s="66">
        <f>IF(I59=0,0,(B59-I59)/I59)</f>
        <v>0</v>
      </c>
      <c r="M59" s="67">
        <f>IF(K59=0,0,(H59-K59)/K59)</f>
        <v>0</v>
      </c>
    </row>
    <row r="62" spans="1:13" x14ac:dyDescent="0.25">
      <c r="I62" s="68"/>
    </row>
    <row r="64" spans="1:13" x14ac:dyDescent="0.2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83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1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</vt:lpstr>
      <vt:lpstr>ÅRSTOT</vt:lpstr>
      <vt:lpstr>BETONG</vt:lpstr>
      <vt:lpstr>TØMRERE</vt:lpstr>
      <vt:lpstr>MALERE</vt:lpstr>
      <vt:lpstr>RØRLEGGERE</vt:lpstr>
      <vt:lpstr>TAKTEKKERE</vt:lpstr>
      <vt:lpstr>MURERE</vt:lpstr>
      <vt:lpstr>BLIKK OG VENTILASJON</vt:lpstr>
      <vt:lpstr>ISOLATØR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Fellesforbundet</dc:creator>
  <cp:lastModifiedBy>Jan Ørnevik</cp:lastModifiedBy>
  <cp:lastPrinted>2019-02-04T12:15:04Z</cp:lastPrinted>
  <dcterms:created xsi:type="dcterms:W3CDTF">1999-08-02T20:22:00Z</dcterms:created>
  <dcterms:modified xsi:type="dcterms:W3CDTF">2021-10-04T12:27:33Z</dcterms:modified>
</cp:coreProperties>
</file>