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10os2cfi008\103480$\TC\Users\103480jaor\Documents\målekontor\"/>
    </mc:Choice>
  </mc:AlternateContent>
  <xr:revisionPtr revIDLastSave="0" documentId="10_ncr:100000_{834E1486-91AB-43A1-B59B-931687FE884E}" xr6:coauthVersionLast="31" xr6:coauthVersionMax="32" xr10:uidLastSave="{00000000-0000-0000-0000-000000000000}"/>
  <bookViews>
    <workbookView xWindow="2730" yWindow="1545" windowWidth="12630" windowHeight="6630" tabRatio="876" activeTab="3" xr2:uid="{00000000-000D-0000-FFFF-FFFF00000000}"/>
  </bookViews>
  <sheets>
    <sheet name="FORS" sheetId="1" r:id="rId1"/>
    <sheet name="ÅRSTOT" sheetId="2" r:id="rId2"/>
    <sheet name="BETONG" sheetId="3" r:id="rId3"/>
    <sheet name="TØMRERE" sheetId="4" r:id="rId4"/>
    <sheet name="MALERE" sheetId="5" r:id="rId5"/>
    <sheet name="RØRLEGGERE" sheetId="6" r:id="rId6"/>
    <sheet name="TAKTEKKERE" sheetId="8" r:id="rId7"/>
    <sheet name="MURERE" sheetId="10" r:id="rId8"/>
    <sheet name="BLIKK OG VENTILASJON" sheetId="7" r:id="rId9"/>
    <sheet name="ISOLATØR" sheetId="11" r:id="rId10"/>
  </sheets>
  <calcPr calcId="179017"/>
</workbook>
</file>

<file path=xl/calcChain.xml><?xml version="1.0" encoding="utf-8"?>
<calcChain xmlns="http://schemas.openxmlformats.org/spreadsheetml/2006/main">
  <c r="B30" i="2" l="1"/>
  <c r="F30" i="2"/>
  <c r="D30" i="2"/>
  <c r="D53" i="2" s="1"/>
  <c r="B53" i="2"/>
  <c r="F53" i="2" l="1"/>
  <c r="H53" i="3"/>
  <c r="F53" i="3"/>
  <c r="F49" i="4"/>
  <c r="E43" i="2" l="1"/>
  <c r="D67" i="2"/>
  <c r="D66" i="2"/>
  <c r="D43" i="2"/>
  <c r="D44" i="2"/>
  <c r="C43" i="2" l="1"/>
  <c r="C66" i="2"/>
  <c r="E44" i="2"/>
  <c r="D41" i="2"/>
  <c r="C41" i="2"/>
  <c r="C39" i="2"/>
  <c r="C44" i="2"/>
  <c r="C45" i="2" l="1"/>
  <c r="D21" i="2"/>
  <c r="D22" i="2"/>
  <c r="C21" i="2"/>
  <c r="C22" i="2"/>
  <c r="E57" i="4" l="1"/>
  <c r="C57" i="4"/>
  <c r="E61" i="4"/>
  <c r="E62" i="4" s="1"/>
  <c r="C61" i="4"/>
  <c r="B61" i="4"/>
  <c r="D61" i="4"/>
  <c r="F61" i="4"/>
  <c r="F19" i="4"/>
  <c r="F40" i="4"/>
  <c r="E37" i="8"/>
  <c r="E32" i="8"/>
  <c r="D32" i="8"/>
  <c r="C32" i="8"/>
  <c r="B32" i="8"/>
  <c r="L52" i="8" l="1"/>
  <c r="L45" i="8"/>
  <c r="L36" i="8"/>
  <c r="L33" i="8"/>
  <c r="L29" i="8"/>
  <c r="L58" i="10"/>
  <c r="L64" i="3"/>
  <c r="L54" i="3"/>
  <c r="L62" i="3"/>
  <c r="L60" i="3"/>
  <c r="L66" i="3"/>
  <c r="M35" i="3"/>
  <c r="D49" i="4"/>
  <c r="L50" i="4"/>
  <c r="L60" i="4"/>
  <c r="L56" i="4"/>
  <c r="L59" i="4"/>
  <c r="L57" i="4"/>
  <c r="L61" i="4"/>
  <c r="B44" i="2"/>
  <c r="B67" i="2" s="1"/>
  <c r="B42" i="2"/>
  <c r="F42" i="2"/>
  <c r="B19" i="2"/>
  <c r="D65" i="2"/>
  <c r="I54" i="5"/>
  <c r="B41" i="2"/>
  <c r="B40" i="6"/>
  <c r="B39" i="6"/>
  <c r="I27" i="6"/>
  <c r="L27" i="6"/>
  <c r="E27" i="6"/>
  <c r="D27" i="6"/>
  <c r="F27" i="6"/>
  <c r="B65" i="2" l="1"/>
  <c r="L65" i="2" s="1"/>
  <c r="I64" i="2"/>
  <c r="F65" i="2" l="1"/>
  <c r="B18" i="2"/>
  <c r="B21" i="2"/>
  <c r="B22" i="2" l="1"/>
  <c r="C55" i="5"/>
  <c r="C53" i="5"/>
  <c r="E60" i="4"/>
  <c r="D60" i="4"/>
  <c r="C60" i="4"/>
  <c r="C59" i="4"/>
  <c r="E64" i="3"/>
  <c r="C64" i="3"/>
  <c r="M19" i="4" l="1"/>
  <c r="D56" i="4"/>
  <c r="B56" i="4"/>
  <c r="F56" i="4"/>
  <c r="B64" i="2" l="1"/>
  <c r="E55" i="5"/>
  <c r="B49" i="4" l="1"/>
  <c r="B50" i="4"/>
  <c r="E36" i="2"/>
  <c r="D36" i="2"/>
  <c r="C36" i="2"/>
  <c r="F31" i="3"/>
  <c r="F30" i="3"/>
  <c r="C36" i="6"/>
  <c r="G36" i="6"/>
  <c r="E36" i="6"/>
  <c r="D36" i="6"/>
  <c r="H8" i="6"/>
  <c r="G8" i="6"/>
  <c r="H22" i="6"/>
  <c r="H25" i="6"/>
  <c r="G22" i="6"/>
  <c r="G25" i="6"/>
  <c r="F22" i="6"/>
  <c r="F25" i="6"/>
  <c r="F11" i="6"/>
  <c r="B55" i="8" l="1"/>
  <c r="C55" i="8"/>
  <c r="C53" i="8"/>
  <c r="G53" i="8" s="1"/>
  <c r="C52" i="8"/>
  <c r="C51" i="8"/>
  <c r="G33" i="8" l="1"/>
  <c r="H34" i="8"/>
  <c r="H33" i="8"/>
  <c r="G34" i="8"/>
  <c r="M15" i="4" l="1"/>
  <c r="M17" i="4"/>
  <c r="M18" i="4"/>
  <c r="M20" i="4"/>
  <c r="H19" i="4"/>
  <c r="G19" i="4"/>
  <c r="G15" i="10"/>
  <c r="M7" i="4"/>
  <c r="L8" i="4"/>
  <c r="L19" i="4"/>
  <c r="E13" i="8" l="1"/>
  <c r="D13" i="8"/>
  <c r="C13" i="8"/>
  <c r="B13" i="8"/>
  <c r="J55" i="2" l="1"/>
  <c r="J56" i="2"/>
  <c r="J57" i="2"/>
  <c r="J58" i="2"/>
  <c r="J59" i="2"/>
  <c r="J60" i="2"/>
  <c r="J61" i="2"/>
  <c r="J62" i="2"/>
  <c r="J63" i="2"/>
  <c r="J64" i="2"/>
  <c r="J65" i="2"/>
  <c r="J66" i="2"/>
  <c r="J67" i="2"/>
  <c r="I54" i="2"/>
  <c r="I55" i="2"/>
  <c r="I56" i="2"/>
  <c r="I57" i="2"/>
  <c r="I58" i="2"/>
  <c r="I59" i="2"/>
  <c r="I60" i="2"/>
  <c r="I61" i="2"/>
  <c r="I62" i="2"/>
  <c r="I63" i="2"/>
  <c r="I65" i="2"/>
  <c r="I66" i="2"/>
  <c r="I67" i="2"/>
  <c r="J53" i="2"/>
  <c r="I53" i="2"/>
  <c r="I22" i="2"/>
  <c r="I45" i="2" l="1"/>
  <c r="B37" i="8"/>
  <c r="I64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C53" i="3"/>
  <c r="B57" i="4" l="1"/>
  <c r="L15" i="10" l="1"/>
  <c r="L18" i="10"/>
  <c r="L17" i="10"/>
  <c r="L35" i="10"/>
  <c r="J39" i="10" l="1"/>
  <c r="B55" i="10"/>
  <c r="I55" i="10"/>
  <c r="I59" i="10" l="1"/>
  <c r="L55" i="10"/>
  <c r="L53" i="10"/>
  <c r="L54" i="10"/>
  <c r="D39" i="10"/>
  <c r="B39" i="10"/>
  <c r="E67" i="3"/>
  <c r="C67" i="3"/>
  <c r="L34" i="8" l="1"/>
  <c r="E40" i="6"/>
  <c r="D40" i="6"/>
  <c r="C40" i="6"/>
  <c r="C39" i="6"/>
  <c r="F26" i="6"/>
  <c r="H26" i="6"/>
  <c r="G26" i="6"/>
  <c r="H55" i="4" l="1"/>
  <c r="H54" i="4"/>
  <c r="E59" i="4" l="1"/>
  <c r="D59" i="4"/>
  <c r="B59" i="4"/>
  <c r="B53" i="4"/>
  <c r="H59" i="4" l="1"/>
  <c r="L32" i="4"/>
  <c r="L35" i="4"/>
  <c r="L36" i="4"/>
  <c r="B43" i="2" l="1"/>
  <c r="L36" i="5"/>
  <c r="L37" i="10"/>
  <c r="L32" i="8"/>
  <c r="E41" i="2" l="1"/>
  <c r="G41" i="2" l="1"/>
  <c r="F41" i="2"/>
  <c r="B39" i="2"/>
  <c r="D39" i="2"/>
  <c r="E39" i="6"/>
  <c r="D39" i="6"/>
  <c r="F59" i="4"/>
  <c r="G51" i="4"/>
  <c r="G52" i="4"/>
  <c r="G54" i="4"/>
  <c r="G55" i="4"/>
  <c r="G58" i="4"/>
  <c r="G59" i="4"/>
  <c r="F51" i="4"/>
  <c r="F52" i="4"/>
  <c r="F54" i="4"/>
  <c r="F55" i="4"/>
  <c r="F58" i="4"/>
  <c r="H29" i="4"/>
  <c r="H30" i="4"/>
  <c r="H31" i="4"/>
  <c r="H32" i="4"/>
  <c r="H33" i="4"/>
  <c r="H34" i="4"/>
  <c r="H35" i="4"/>
  <c r="H36" i="4"/>
  <c r="M36" i="4" s="1"/>
  <c r="H37" i="4"/>
  <c r="H38" i="4"/>
  <c r="G29" i="4"/>
  <c r="G30" i="4"/>
  <c r="G31" i="4"/>
  <c r="G32" i="4"/>
  <c r="G33" i="4"/>
  <c r="G34" i="4"/>
  <c r="G35" i="4"/>
  <c r="G36" i="4"/>
  <c r="G37" i="4"/>
  <c r="G38" i="4"/>
  <c r="G39" i="4"/>
  <c r="G40" i="4"/>
  <c r="F36" i="4"/>
  <c r="F39" i="2" l="1"/>
  <c r="D58" i="10"/>
  <c r="B58" i="10"/>
  <c r="E57" i="10"/>
  <c r="D57" i="10"/>
  <c r="C57" i="10"/>
  <c r="B57" i="10"/>
  <c r="L32" i="10"/>
  <c r="L38" i="10"/>
  <c r="H37" i="10"/>
  <c r="H38" i="10"/>
  <c r="F37" i="10"/>
  <c r="F38" i="10"/>
  <c r="F35" i="4" l="1"/>
  <c r="C27" i="6" l="1"/>
  <c r="B27" i="6"/>
  <c r="J67" i="3" l="1"/>
  <c r="D65" i="3" l="1"/>
  <c r="H12" i="6" l="1"/>
  <c r="I19" i="10" l="1"/>
  <c r="I22" i="3" l="1"/>
  <c r="F54" i="8"/>
  <c r="E46" i="8"/>
  <c r="E47" i="8"/>
  <c r="E48" i="8"/>
  <c r="E49" i="8"/>
  <c r="E50" i="8"/>
  <c r="E51" i="8"/>
  <c r="E52" i="8"/>
  <c r="E53" i="8"/>
  <c r="E54" i="8"/>
  <c r="G54" i="8" s="1"/>
  <c r="E55" i="8"/>
  <c r="E45" i="8"/>
  <c r="D46" i="8"/>
  <c r="D47" i="8"/>
  <c r="D48" i="8"/>
  <c r="D49" i="8"/>
  <c r="D50" i="8"/>
  <c r="D51" i="8"/>
  <c r="D52" i="8"/>
  <c r="D53" i="8"/>
  <c r="D54" i="8"/>
  <c r="H54" i="8" s="1"/>
  <c r="D55" i="8"/>
  <c r="F55" i="8" s="1"/>
  <c r="D45" i="8"/>
  <c r="C47" i="8"/>
  <c r="C48" i="8"/>
  <c r="C49" i="8"/>
  <c r="C50" i="8"/>
  <c r="C54" i="8"/>
  <c r="C45" i="8"/>
  <c r="B46" i="8"/>
  <c r="B47" i="8"/>
  <c r="B48" i="8"/>
  <c r="B49" i="8"/>
  <c r="B50" i="8"/>
  <c r="B52" i="8"/>
  <c r="B53" i="8"/>
  <c r="B54" i="8"/>
  <c r="B45" i="8"/>
  <c r="L55" i="8"/>
  <c r="B51" i="8"/>
  <c r="L51" i="8" s="1"/>
  <c r="G55" i="8" l="1"/>
  <c r="H55" i="8"/>
  <c r="F53" i="8"/>
  <c r="E21" i="2"/>
  <c r="D20" i="2"/>
  <c r="C20" i="2"/>
  <c r="E19" i="2"/>
  <c r="D19" i="2"/>
  <c r="C19" i="2"/>
  <c r="H19" i="3"/>
  <c r="F19" i="3"/>
  <c r="H16" i="4"/>
  <c r="H17" i="4"/>
  <c r="G16" i="4"/>
  <c r="G17" i="4"/>
  <c r="F16" i="4"/>
  <c r="F17" i="4"/>
  <c r="F15" i="4"/>
  <c r="M16" i="4" l="1"/>
  <c r="L16" i="8"/>
  <c r="L17" i="8"/>
  <c r="L15" i="8"/>
  <c r="L7" i="8"/>
  <c r="I53" i="4" l="1"/>
  <c r="I52" i="4" l="1"/>
  <c r="C56" i="8"/>
  <c r="H17" i="8"/>
  <c r="G17" i="8"/>
  <c r="F17" i="8"/>
  <c r="F16" i="8"/>
  <c r="B13" i="6"/>
  <c r="I20" i="4"/>
  <c r="I67" i="3" l="1"/>
  <c r="J53" i="3"/>
  <c r="I53" i="3"/>
  <c r="I50" i="4"/>
  <c r="I18" i="8"/>
  <c r="D18" i="5" l="1"/>
  <c r="J27" i="6"/>
  <c r="J41" i="4"/>
  <c r="L11" i="4"/>
  <c r="G29" i="5" l="1"/>
  <c r="H16" i="5"/>
  <c r="H15" i="5"/>
  <c r="H11" i="5"/>
  <c r="H12" i="5"/>
  <c r="H13" i="5"/>
  <c r="G15" i="5"/>
  <c r="F16" i="5"/>
  <c r="F15" i="5"/>
  <c r="G16" i="5"/>
  <c r="H9" i="5"/>
  <c r="H10" i="5"/>
  <c r="H8" i="5"/>
  <c r="B20" i="2" l="1"/>
  <c r="B66" i="2" s="1"/>
  <c r="B8" i="2"/>
  <c r="B7" i="2"/>
  <c r="H61" i="4" l="1"/>
  <c r="M61" i="4" s="1"/>
  <c r="D55" i="5" l="1"/>
  <c r="B55" i="5"/>
  <c r="D67" i="3"/>
  <c r="B67" i="3"/>
  <c r="B65" i="3"/>
  <c r="F36" i="8"/>
  <c r="F55" i="5" l="1"/>
  <c r="B36" i="6"/>
  <c r="C42" i="2" l="1"/>
  <c r="D42" i="2"/>
  <c r="D57" i="4"/>
  <c r="D66" i="3"/>
  <c r="F38" i="4"/>
  <c r="E18" i="8"/>
  <c r="F13" i="8"/>
  <c r="D57" i="3"/>
  <c r="B57" i="3"/>
  <c r="F57" i="4" l="1"/>
  <c r="H57" i="4"/>
  <c r="G57" i="4"/>
  <c r="E66" i="3"/>
  <c r="C66" i="3"/>
  <c r="B66" i="3"/>
  <c r="H43" i="3"/>
  <c r="M43" i="3" s="1"/>
  <c r="G43" i="3"/>
  <c r="F43" i="3"/>
  <c r="L42" i="3"/>
  <c r="L43" i="3"/>
  <c r="B60" i="4"/>
  <c r="E48" i="5"/>
  <c r="D48" i="5"/>
  <c r="C48" i="5"/>
  <c r="B48" i="5"/>
  <c r="E53" i="4"/>
  <c r="D53" i="4"/>
  <c r="F53" i="4" s="1"/>
  <c r="C53" i="4"/>
  <c r="D58" i="3"/>
  <c r="B58" i="3"/>
  <c r="G61" i="4"/>
  <c r="F65" i="3"/>
  <c r="H42" i="3"/>
  <c r="F42" i="3"/>
  <c r="G53" i="4" l="1"/>
  <c r="G60" i="4"/>
  <c r="F60" i="4"/>
  <c r="H60" i="4"/>
  <c r="G66" i="3"/>
  <c r="F66" i="3"/>
  <c r="H66" i="3"/>
  <c r="H65" i="3"/>
  <c r="D51" i="5"/>
  <c r="B51" i="5"/>
  <c r="G56" i="4"/>
  <c r="D50" i="4"/>
  <c r="D54" i="3"/>
  <c r="B54" i="3"/>
  <c r="D46" i="5"/>
  <c r="B46" i="5"/>
  <c r="E53" i="5"/>
  <c r="D53" i="5"/>
  <c r="B53" i="5"/>
  <c r="H56" i="4" l="1"/>
  <c r="M56" i="4" s="1"/>
  <c r="M57" i="4"/>
  <c r="C30" i="2" l="1"/>
  <c r="L30" i="3"/>
  <c r="L31" i="3"/>
  <c r="E53" i="3"/>
  <c r="D53" i="3"/>
  <c r="C68" i="3"/>
  <c r="B53" i="3"/>
  <c r="H30" i="3"/>
  <c r="H37" i="3"/>
  <c r="F34" i="3"/>
  <c r="D62" i="3"/>
  <c r="B62" i="3"/>
  <c r="B60" i="3"/>
  <c r="D60" i="3"/>
  <c r="D64" i="3"/>
  <c r="B64" i="3"/>
  <c r="E68" i="3" l="1"/>
  <c r="H60" i="3"/>
  <c r="D68" i="3"/>
  <c r="F60" i="3"/>
  <c r="B68" i="3"/>
  <c r="D54" i="5"/>
  <c r="B54" i="5"/>
  <c r="E18" i="5" l="1"/>
  <c r="B18" i="5"/>
  <c r="F18" i="5" s="1"/>
  <c r="C12" i="2" l="1"/>
  <c r="L16" i="4" l="1"/>
  <c r="L17" i="4"/>
  <c r="L18" i="4"/>
  <c r="M9" i="5"/>
  <c r="M10" i="5"/>
  <c r="M11" i="5"/>
  <c r="M12" i="5"/>
  <c r="M13" i="5"/>
  <c r="F13" i="5"/>
  <c r="G11" i="5"/>
  <c r="G12" i="5"/>
  <c r="G13" i="5"/>
  <c r="H7" i="5"/>
  <c r="G10" i="5"/>
  <c r="F10" i="5"/>
  <c r="L15" i="4"/>
  <c r="B14" i="2" l="1"/>
  <c r="E18" i="2"/>
  <c r="D18" i="2"/>
  <c r="C18" i="2"/>
  <c r="F20" i="2"/>
  <c r="H18" i="4"/>
  <c r="G18" i="4"/>
  <c r="F18" i="4"/>
  <c r="H14" i="3" l="1"/>
  <c r="F13" i="3"/>
  <c r="G61" i="3"/>
  <c r="I68" i="2" l="1"/>
  <c r="J45" i="2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I54" i="3"/>
  <c r="I55" i="3"/>
  <c r="I56" i="3"/>
  <c r="I57" i="3"/>
  <c r="I58" i="3"/>
  <c r="I59" i="3"/>
  <c r="L59" i="3" s="1"/>
  <c r="I60" i="3"/>
  <c r="I61" i="3"/>
  <c r="I62" i="3"/>
  <c r="I63" i="3"/>
  <c r="I65" i="3"/>
  <c r="I66" i="3"/>
  <c r="I45" i="3"/>
  <c r="I68" i="3" s="1"/>
  <c r="J22" i="3"/>
  <c r="J68" i="3" s="1"/>
  <c r="J50" i="4"/>
  <c r="J51" i="4"/>
  <c r="J52" i="4"/>
  <c r="J53" i="4"/>
  <c r="J54" i="4"/>
  <c r="J55" i="4"/>
  <c r="J56" i="4"/>
  <c r="J57" i="4"/>
  <c r="J58" i="4"/>
  <c r="J59" i="4"/>
  <c r="J60" i="4"/>
  <c r="J61" i="4"/>
  <c r="I51" i="4"/>
  <c r="I54" i="4"/>
  <c r="I55" i="4"/>
  <c r="I56" i="4"/>
  <c r="I57" i="4"/>
  <c r="I58" i="4"/>
  <c r="I59" i="4"/>
  <c r="I60" i="4"/>
  <c r="I61" i="4"/>
  <c r="J49" i="4"/>
  <c r="I49" i="4"/>
  <c r="I41" i="4"/>
  <c r="I62" i="4" s="1"/>
  <c r="J20" i="4"/>
  <c r="J46" i="5"/>
  <c r="J47" i="5"/>
  <c r="J48" i="5"/>
  <c r="J49" i="5"/>
  <c r="J50" i="5"/>
  <c r="J51" i="5"/>
  <c r="J52" i="5"/>
  <c r="J53" i="5"/>
  <c r="J54" i="5"/>
  <c r="J55" i="5"/>
  <c r="I46" i="5"/>
  <c r="I47" i="5"/>
  <c r="I48" i="5"/>
  <c r="I49" i="5"/>
  <c r="I50" i="5"/>
  <c r="I51" i="5"/>
  <c r="I52" i="5"/>
  <c r="I53" i="5"/>
  <c r="I55" i="5"/>
  <c r="J45" i="5"/>
  <c r="I45" i="5"/>
  <c r="J37" i="5"/>
  <c r="I37" i="5"/>
  <c r="J18" i="5"/>
  <c r="I18" i="5"/>
  <c r="J36" i="6"/>
  <c r="J37" i="6"/>
  <c r="J38" i="6"/>
  <c r="J39" i="6"/>
  <c r="J40" i="6"/>
  <c r="J41" i="6"/>
  <c r="I36" i="6"/>
  <c r="I37" i="6"/>
  <c r="I38" i="6"/>
  <c r="I39" i="6"/>
  <c r="I40" i="6"/>
  <c r="J35" i="6"/>
  <c r="I35" i="6"/>
  <c r="I13" i="6"/>
  <c r="I41" i="6" s="1"/>
  <c r="J46" i="8"/>
  <c r="J47" i="8"/>
  <c r="J49" i="8"/>
  <c r="J50" i="8"/>
  <c r="J52" i="8"/>
  <c r="J54" i="8"/>
  <c r="I46" i="8"/>
  <c r="I47" i="8"/>
  <c r="I50" i="8"/>
  <c r="J37" i="8"/>
  <c r="I37" i="8"/>
  <c r="J18" i="8"/>
  <c r="J56" i="8" l="1"/>
  <c r="I56" i="8"/>
  <c r="J56" i="5"/>
  <c r="I56" i="5"/>
  <c r="J62" i="4"/>
  <c r="I39" i="10"/>
  <c r="J19" i="10"/>
  <c r="F12" i="10"/>
  <c r="H10" i="10"/>
  <c r="L8" i="11" l="1"/>
  <c r="M8" i="11"/>
  <c r="M9" i="11"/>
  <c r="M7" i="11"/>
  <c r="L7" i="11"/>
  <c r="M56" i="10"/>
  <c r="L56" i="10"/>
  <c r="M54" i="10"/>
  <c r="M53" i="10"/>
  <c r="M51" i="10"/>
  <c r="L51" i="10"/>
  <c r="M49" i="10"/>
  <c r="L49" i="10"/>
  <c r="M47" i="10"/>
  <c r="L47" i="10"/>
  <c r="L39" i="10"/>
  <c r="M36" i="10"/>
  <c r="L36" i="10"/>
  <c r="M34" i="10"/>
  <c r="L34" i="10"/>
  <c r="M33" i="10"/>
  <c r="L33" i="10"/>
  <c r="M31" i="10"/>
  <c r="L31" i="10"/>
  <c r="M30" i="10"/>
  <c r="L30" i="10"/>
  <c r="M29" i="10"/>
  <c r="L29" i="10"/>
  <c r="L28" i="10"/>
  <c r="M27" i="10"/>
  <c r="L27" i="10"/>
  <c r="M16" i="10"/>
  <c r="L16" i="10"/>
  <c r="M14" i="10"/>
  <c r="L14" i="10"/>
  <c r="M13" i="10"/>
  <c r="L13" i="10"/>
  <c r="L12" i="10"/>
  <c r="M11" i="10"/>
  <c r="L11" i="10"/>
  <c r="L10" i="10"/>
  <c r="M9" i="10"/>
  <c r="L9" i="10"/>
  <c r="L8" i="10"/>
  <c r="M7" i="10"/>
  <c r="L7" i="10"/>
  <c r="L54" i="8"/>
  <c r="L53" i="8"/>
  <c r="L50" i="8"/>
  <c r="L49" i="8"/>
  <c r="L48" i="8"/>
  <c r="M47" i="8"/>
  <c r="L47" i="8"/>
  <c r="M46" i="8"/>
  <c r="L46" i="8"/>
  <c r="L35" i="8"/>
  <c r="M31" i="8"/>
  <c r="L31" i="8"/>
  <c r="L30" i="8"/>
  <c r="M28" i="8"/>
  <c r="L28" i="8"/>
  <c r="M27" i="8"/>
  <c r="L27" i="8"/>
  <c r="L26" i="8"/>
  <c r="L11" i="8"/>
  <c r="L12" i="8"/>
  <c r="L13" i="8"/>
  <c r="L14" i="8"/>
  <c r="L10" i="8"/>
  <c r="M9" i="8"/>
  <c r="L9" i="8"/>
  <c r="M8" i="8"/>
  <c r="L8" i="8"/>
  <c r="M32" i="7"/>
  <c r="L32" i="7"/>
  <c r="M31" i="7"/>
  <c r="L31" i="7"/>
  <c r="M30" i="7"/>
  <c r="L30" i="7"/>
  <c r="M29" i="7"/>
  <c r="L29" i="7"/>
  <c r="M21" i="7"/>
  <c r="L21" i="7"/>
  <c r="M20" i="7"/>
  <c r="L20" i="7"/>
  <c r="M19" i="7"/>
  <c r="L19" i="7"/>
  <c r="M18" i="7"/>
  <c r="L18" i="7"/>
  <c r="M13" i="7"/>
  <c r="L13" i="7"/>
  <c r="M12" i="7"/>
  <c r="L12" i="7"/>
  <c r="M11" i="7"/>
  <c r="L11" i="7"/>
  <c r="M10" i="7"/>
  <c r="L10" i="7"/>
  <c r="M9" i="7"/>
  <c r="L9" i="7"/>
  <c r="M8" i="7"/>
  <c r="L8" i="7"/>
  <c r="M7" i="7"/>
  <c r="L7" i="7"/>
  <c r="L40" i="6"/>
  <c r="L39" i="6"/>
  <c r="M38" i="6"/>
  <c r="L38" i="6"/>
  <c r="M37" i="6"/>
  <c r="L37" i="6"/>
  <c r="L36" i="6"/>
  <c r="L35" i="6"/>
  <c r="L26" i="6"/>
  <c r="L25" i="6"/>
  <c r="M24" i="6"/>
  <c r="L24" i="6"/>
  <c r="M23" i="6"/>
  <c r="L23" i="6"/>
  <c r="L22" i="6"/>
  <c r="L21" i="6"/>
  <c r="L8" i="6"/>
  <c r="L9" i="6"/>
  <c r="M9" i="6"/>
  <c r="L10" i="6"/>
  <c r="M10" i="6"/>
  <c r="L11" i="6"/>
  <c r="L12" i="6"/>
  <c r="M7" i="6"/>
  <c r="L7" i="6"/>
  <c r="L55" i="5"/>
  <c r="L54" i="5"/>
  <c r="L53" i="5"/>
  <c r="M52" i="5"/>
  <c r="L52" i="5"/>
  <c r="L51" i="5"/>
  <c r="M50" i="5"/>
  <c r="L50" i="5"/>
  <c r="M49" i="5"/>
  <c r="L49" i="5"/>
  <c r="L48" i="5"/>
  <c r="M47" i="5"/>
  <c r="L47" i="5"/>
  <c r="L46" i="5"/>
  <c r="M45" i="5"/>
  <c r="L45" i="5"/>
  <c r="L35" i="5"/>
  <c r="L34" i="5"/>
  <c r="M33" i="5"/>
  <c r="L33" i="5"/>
  <c r="L32" i="5"/>
  <c r="M31" i="5"/>
  <c r="L31" i="5"/>
  <c r="M30" i="5"/>
  <c r="L30" i="5"/>
  <c r="L29" i="5"/>
  <c r="M28" i="5"/>
  <c r="L28" i="5"/>
  <c r="L27" i="5"/>
  <c r="M26" i="5"/>
  <c r="L26" i="5"/>
  <c r="L8" i="5"/>
  <c r="L9" i="5"/>
  <c r="L10" i="5"/>
  <c r="L11" i="5"/>
  <c r="L12" i="5"/>
  <c r="L13" i="5"/>
  <c r="L14" i="5"/>
  <c r="M14" i="5"/>
  <c r="L15" i="5"/>
  <c r="L16" i="5"/>
  <c r="L17" i="5"/>
  <c r="M7" i="5"/>
  <c r="L7" i="5"/>
  <c r="L58" i="4"/>
  <c r="L55" i="4"/>
  <c r="L53" i="4"/>
  <c r="L52" i="4"/>
  <c r="L51" i="4"/>
  <c r="L49" i="4"/>
  <c r="L40" i="4"/>
  <c r="L39" i="4"/>
  <c r="L38" i="4"/>
  <c r="M37" i="4"/>
  <c r="L37" i="4"/>
  <c r="L34" i="4"/>
  <c r="L29" i="4"/>
  <c r="L28" i="4"/>
  <c r="M22" i="4"/>
  <c r="L22" i="4"/>
  <c r="M21" i="4"/>
  <c r="L21" i="4"/>
  <c r="L14" i="4"/>
  <c r="L13" i="4"/>
  <c r="L12" i="4"/>
  <c r="M9" i="4"/>
  <c r="L9" i="4"/>
  <c r="L7" i="4"/>
  <c r="L67" i="3"/>
  <c r="L65" i="3"/>
  <c r="L63" i="3"/>
  <c r="L61" i="3"/>
  <c r="M59" i="3"/>
  <c r="L58" i="3"/>
  <c r="L57" i="3"/>
  <c r="M56" i="3"/>
  <c r="L56" i="3"/>
  <c r="L55" i="3"/>
  <c r="L53" i="3"/>
  <c r="L44" i="3"/>
  <c r="L41" i="3"/>
  <c r="L40" i="3"/>
  <c r="L39" i="3"/>
  <c r="M38" i="3"/>
  <c r="L38" i="3"/>
  <c r="L37" i="3"/>
  <c r="M36" i="3"/>
  <c r="L36" i="3"/>
  <c r="L35" i="3"/>
  <c r="L34" i="3"/>
  <c r="M33" i="3"/>
  <c r="L33" i="3"/>
  <c r="L32" i="3"/>
  <c r="M10" i="3"/>
  <c r="M13" i="3"/>
  <c r="L7" i="3"/>
  <c r="I24" i="10"/>
  <c r="F24" i="10"/>
  <c r="I23" i="8"/>
  <c r="F23" i="8"/>
  <c r="I15" i="7"/>
  <c r="F15" i="7"/>
  <c r="I18" i="6"/>
  <c r="F18" i="6"/>
  <c r="I23" i="5"/>
  <c r="F23" i="5"/>
  <c r="I25" i="4"/>
  <c r="F25" i="4"/>
  <c r="I27" i="3"/>
  <c r="F27" i="3"/>
  <c r="I44" i="10"/>
  <c r="F44" i="10"/>
  <c r="I42" i="8"/>
  <c r="F42" i="8"/>
  <c r="I26" i="7"/>
  <c r="F26" i="7"/>
  <c r="I32" i="6"/>
  <c r="F32" i="6"/>
  <c r="I42" i="5"/>
  <c r="F42" i="5"/>
  <c r="I50" i="2"/>
  <c r="F50" i="2"/>
  <c r="I50" i="3"/>
  <c r="F50" i="3"/>
  <c r="I46" i="4"/>
  <c r="F46" i="4"/>
  <c r="I27" i="2"/>
  <c r="F27" i="2"/>
  <c r="I4" i="11"/>
  <c r="F4" i="11"/>
  <c r="I4" i="10"/>
  <c r="F4" i="10"/>
  <c r="I4" i="8"/>
  <c r="F4" i="8"/>
  <c r="I4" i="7"/>
  <c r="F4" i="7"/>
  <c r="I4" i="6"/>
  <c r="F4" i="6"/>
  <c r="I4" i="5"/>
  <c r="F4" i="5"/>
  <c r="I4" i="4"/>
  <c r="F4" i="4"/>
  <c r="I4" i="2"/>
  <c r="F4" i="2"/>
  <c r="F4" i="3"/>
  <c r="I4" i="3" l="1"/>
  <c r="F30" i="8" l="1"/>
  <c r="H30" i="8"/>
  <c r="M30" i="8" s="1"/>
  <c r="G30" i="8"/>
  <c r="I9" i="11" l="1"/>
  <c r="L9" i="11" s="1"/>
  <c r="J9" i="11"/>
  <c r="E35" i="2"/>
  <c r="D35" i="2"/>
  <c r="C35" i="2"/>
  <c r="B35" i="2"/>
  <c r="L35" i="2" s="1"/>
  <c r="E31" i="2"/>
  <c r="D31" i="2"/>
  <c r="C31" i="2"/>
  <c r="B31" i="2"/>
  <c r="L31" i="2" s="1"/>
  <c r="E30" i="2"/>
  <c r="L30" i="2"/>
  <c r="E12" i="2"/>
  <c r="D12" i="2"/>
  <c r="B12" i="2"/>
  <c r="L12" i="2" s="1"/>
  <c r="E8" i="2"/>
  <c r="G8" i="2" s="1"/>
  <c r="D8" i="2"/>
  <c r="C8" i="2"/>
  <c r="J8" i="2" s="1"/>
  <c r="L8" i="2"/>
  <c r="E7" i="2"/>
  <c r="D7" i="2"/>
  <c r="C7" i="2"/>
  <c r="L7" i="2"/>
  <c r="H27" i="10"/>
  <c r="J22" i="2" l="1"/>
  <c r="J54" i="2"/>
  <c r="J68" i="2" s="1"/>
  <c r="C54" i="2"/>
  <c r="C58" i="2"/>
  <c r="B54" i="2"/>
  <c r="L54" i="2" s="1"/>
  <c r="C53" i="2"/>
  <c r="E54" i="2"/>
  <c r="B58" i="2"/>
  <c r="L58" i="2" s="1"/>
  <c r="E53" i="2"/>
  <c r="D58" i="2"/>
  <c r="E58" i="2"/>
  <c r="F8" i="2"/>
  <c r="H8" i="2"/>
  <c r="M8" i="2" s="1"/>
  <c r="D54" i="2"/>
  <c r="L53" i="2" l="1"/>
  <c r="G50" i="4"/>
  <c r="F50" i="4" l="1"/>
  <c r="H52" i="4"/>
  <c r="M52" i="4" s="1"/>
  <c r="M55" i="4"/>
  <c r="B62" i="4"/>
  <c r="L62" i="4" s="1"/>
  <c r="H51" i="4"/>
  <c r="M51" i="4" s="1"/>
  <c r="H50" i="4"/>
  <c r="M50" i="4" s="1"/>
  <c r="M59" i="4"/>
  <c r="M58" i="4"/>
  <c r="H53" i="4"/>
  <c r="M53" i="4" s="1"/>
  <c r="M60" i="4"/>
  <c r="F34" i="8" l="1"/>
  <c r="M34" i="8"/>
  <c r="F35" i="8"/>
  <c r="G35" i="8"/>
  <c r="H35" i="8"/>
  <c r="M35" i="8" s="1"/>
  <c r="A40" i="8" l="1"/>
  <c r="A21" i="8"/>
  <c r="A2" i="8"/>
  <c r="A24" i="7"/>
  <c r="A13" i="7"/>
  <c r="A2" i="7"/>
  <c r="A2" i="3"/>
  <c r="L18" i="2" l="1"/>
  <c r="G18" i="2" l="1"/>
  <c r="F18" i="2"/>
  <c r="H18" i="2"/>
  <c r="M18" i="2" s="1"/>
  <c r="G15" i="4"/>
  <c r="H15" i="4"/>
  <c r="C48" i="10" l="1"/>
  <c r="D48" i="10"/>
  <c r="E48" i="10"/>
  <c r="G48" i="10" s="1"/>
  <c r="C49" i="10"/>
  <c r="D49" i="10"/>
  <c r="F49" i="10" s="1"/>
  <c r="E49" i="10"/>
  <c r="C50" i="10"/>
  <c r="D50" i="10"/>
  <c r="E50" i="10"/>
  <c r="C51" i="10"/>
  <c r="D51" i="10"/>
  <c r="E51" i="10"/>
  <c r="G51" i="10" s="1"/>
  <c r="C52" i="10"/>
  <c r="D52" i="10"/>
  <c r="E52" i="10"/>
  <c r="G52" i="10" s="1"/>
  <c r="C53" i="10"/>
  <c r="D53" i="10"/>
  <c r="F53" i="10" s="1"/>
  <c r="E53" i="10"/>
  <c r="G53" i="10" s="1"/>
  <c r="C54" i="10"/>
  <c r="D54" i="10"/>
  <c r="F54" i="10" s="1"/>
  <c r="E54" i="10"/>
  <c r="G54" i="10" s="1"/>
  <c r="C55" i="10"/>
  <c r="D55" i="10"/>
  <c r="E55" i="10"/>
  <c r="C56" i="10"/>
  <c r="D56" i="10"/>
  <c r="F56" i="10" s="1"/>
  <c r="E56" i="10"/>
  <c r="C58" i="10"/>
  <c r="E58" i="10"/>
  <c r="G58" i="10" s="1"/>
  <c r="C47" i="10"/>
  <c r="D47" i="10"/>
  <c r="E47" i="10"/>
  <c r="G47" i="10" s="1"/>
  <c r="B48" i="10"/>
  <c r="L48" i="10" s="1"/>
  <c r="B49" i="10"/>
  <c r="B50" i="10"/>
  <c r="L50" i="10" s="1"/>
  <c r="B51" i="10"/>
  <c r="B52" i="10"/>
  <c r="L52" i="10" s="1"/>
  <c r="B53" i="10"/>
  <c r="B54" i="10"/>
  <c r="B56" i="10"/>
  <c r="L57" i="10"/>
  <c r="B47" i="10"/>
  <c r="B32" i="2"/>
  <c r="L32" i="2" s="1"/>
  <c r="C32" i="2"/>
  <c r="D32" i="2"/>
  <c r="E32" i="2"/>
  <c r="G32" i="2" s="1"/>
  <c r="B33" i="2"/>
  <c r="L33" i="2" s="1"/>
  <c r="C33" i="2"/>
  <c r="D33" i="2"/>
  <c r="E33" i="2"/>
  <c r="G33" i="2" s="1"/>
  <c r="B34" i="2"/>
  <c r="L34" i="2" s="1"/>
  <c r="C34" i="2"/>
  <c r="D34" i="2"/>
  <c r="E34" i="2"/>
  <c r="G34" i="2" s="1"/>
  <c r="B36" i="2"/>
  <c r="L36" i="2" s="1"/>
  <c r="B37" i="2"/>
  <c r="L37" i="2" s="1"/>
  <c r="C37" i="2"/>
  <c r="D37" i="2"/>
  <c r="E37" i="2"/>
  <c r="B38" i="2"/>
  <c r="L38" i="2" s="1"/>
  <c r="C38" i="2"/>
  <c r="D38" i="2"/>
  <c r="E38" i="2"/>
  <c r="L39" i="2"/>
  <c r="E39" i="2"/>
  <c r="B40" i="2"/>
  <c r="L40" i="2" s="1"/>
  <c r="C40" i="2"/>
  <c r="F40" i="2"/>
  <c r="E40" i="2"/>
  <c r="E42" i="2"/>
  <c r="E65" i="2" s="1"/>
  <c r="L43" i="2"/>
  <c r="G44" i="2"/>
  <c r="G53" i="3"/>
  <c r="G55" i="3"/>
  <c r="G57" i="3"/>
  <c r="G60" i="3"/>
  <c r="G62" i="3"/>
  <c r="G63" i="3"/>
  <c r="G64" i="3"/>
  <c r="G65" i="3"/>
  <c r="G46" i="5"/>
  <c r="F27" i="10"/>
  <c r="F28" i="10"/>
  <c r="F29" i="10"/>
  <c r="F30" i="10"/>
  <c r="F31" i="10"/>
  <c r="F32" i="10"/>
  <c r="F33" i="10"/>
  <c r="F34" i="10"/>
  <c r="F35" i="10"/>
  <c r="F36" i="10"/>
  <c r="M30" i="3"/>
  <c r="H35" i="10"/>
  <c r="M35" i="10" s="1"/>
  <c r="M37" i="10"/>
  <c r="M38" i="10"/>
  <c r="G35" i="10"/>
  <c r="F47" i="5"/>
  <c r="G47" i="5"/>
  <c r="F48" i="5"/>
  <c r="G49" i="5"/>
  <c r="G50" i="5"/>
  <c r="G54" i="5"/>
  <c r="G55" i="5"/>
  <c r="H9" i="4"/>
  <c r="G46" i="8"/>
  <c r="G47" i="8"/>
  <c r="G35" i="6"/>
  <c r="G38" i="6"/>
  <c r="C10" i="2"/>
  <c r="D10" i="2"/>
  <c r="E10" i="2"/>
  <c r="B10" i="2"/>
  <c r="F12" i="8"/>
  <c r="G12" i="8"/>
  <c r="H12" i="8"/>
  <c r="M12" i="8" s="1"/>
  <c r="G16" i="8"/>
  <c r="H16" i="8"/>
  <c r="M16" i="8" s="1"/>
  <c r="D9" i="2"/>
  <c r="E9" i="2"/>
  <c r="B9" i="2"/>
  <c r="L9" i="2" s="1"/>
  <c r="C9" i="2"/>
  <c r="D11" i="2"/>
  <c r="E11" i="2"/>
  <c r="B11" i="2"/>
  <c r="L11" i="2" s="1"/>
  <c r="C11" i="2"/>
  <c r="D13" i="2"/>
  <c r="B13" i="2"/>
  <c r="L13" i="2" s="1"/>
  <c r="C13" i="2"/>
  <c r="E13" i="2"/>
  <c r="D14" i="2"/>
  <c r="E14" i="2"/>
  <c r="L14" i="2"/>
  <c r="C14" i="2"/>
  <c r="D15" i="2"/>
  <c r="B15" i="2"/>
  <c r="L15" i="2" s="1"/>
  <c r="C15" i="2"/>
  <c r="E15" i="2"/>
  <c r="D16" i="2"/>
  <c r="E16" i="2"/>
  <c r="B16" i="2"/>
  <c r="L16" i="2" s="1"/>
  <c r="C16" i="2"/>
  <c r="D17" i="2"/>
  <c r="B17" i="2"/>
  <c r="E17" i="2"/>
  <c r="C17" i="2"/>
  <c r="L19" i="2"/>
  <c r="L20" i="2"/>
  <c r="E20" i="2"/>
  <c r="L21" i="2"/>
  <c r="F7" i="8"/>
  <c r="G7" i="8"/>
  <c r="F8" i="8"/>
  <c r="G8" i="8"/>
  <c r="F9" i="8"/>
  <c r="G9" i="8"/>
  <c r="F10" i="8"/>
  <c r="G10" i="8"/>
  <c r="F11" i="8"/>
  <c r="G11" i="8"/>
  <c r="G13" i="8"/>
  <c r="F14" i="8"/>
  <c r="G14" i="8"/>
  <c r="F15" i="8"/>
  <c r="G15" i="8"/>
  <c r="F31" i="8"/>
  <c r="G31" i="8"/>
  <c r="H31" i="8"/>
  <c r="C9" i="11"/>
  <c r="D9" i="11"/>
  <c r="E9" i="11"/>
  <c r="G9" i="11" s="1"/>
  <c r="B9" i="11"/>
  <c r="H8" i="11"/>
  <c r="H28" i="10"/>
  <c r="M28" i="10" s="1"/>
  <c r="H32" i="10"/>
  <c r="M32" i="10" s="1"/>
  <c r="H34" i="10"/>
  <c r="H36" i="10"/>
  <c r="H7" i="10"/>
  <c r="H8" i="10"/>
  <c r="M8" i="10" s="1"/>
  <c r="M10" i="10"/>
  <c r="H18" i="10"/>
  <c r="M18" i="10" s="1"/>
  <c r="H11" i="8"/>
  <c r="M11" i="8" s="1"/>
  <c r="D31" i="7"/>
  <c r="F31" i="7" s="1"/>
  <c r="E31" i="7"/>
  <c r="B30" i="7"/>
  <c r="H44" i="3"/>
  <c r="M44" i="3" s="1"/>
  <c r="F46" i="8"/>
  <c r="G49" i="8"/>
  <c r="F27" i="8"/>
  <c r="G27" i="8"/>
  <c r="H27" i="8"/>
  <c r="F28" i="8"/>
  <c r="G28" i="8"/>
  <c r="H28" i="8"/>
  <c r="F29" i="8"/>
  <c r="G29" i="8"/>
  <c r="H29" i="8"/>
  <c r="M29" i="8" s="1"/>
  <c r="F32" i="8"/>
  <c r="G32" i="8"/>
  <c r="H32" i="8"/>
  <c r="M32" i="8" s="1"/>
  <c r="F33" i="8"/>
  <c r="M33" i="8"/>
  <c r="G36" i="8"/>
  <c r="H36" i="8"/>
  <c r="M36" i="8" s="1"/>
  <c r="H8" i="8"/>
  <c r="H9" i="8"/>
  <c r="H10" i="8"/>
  <c r="M10" i="8" s="1"/>
  <c r="H13" i="8"/>
  <c r="M13" i="8" s="1"/>
  <c r="H14" i="8"/>
  <c r="M14" i="8" s="1"/>
  <c r="H15" i="8"/>
  <c r="M15" i="8" s="1"/>
  <c r="M17" i="8"/>
  <c r="L37" i="8"/>
  <c r="B18" i="8"/>
  <c r="L18" i="8" s="1"/>
  <c r="E56" i="8"/>
  <c r="D37" i="8"/>
  <c r="F37" i="8" s="1"/>
  <c r="C37" i="8"/>
  <c r="H26" i="8"/>
  <c r="M26" i="8" s="1"/>
  <c r="G26" i="8"/>
  <c r="F26" i="8"/>
  <c r="D18" i="8"/>
  <c r="C18" i="8"/>
  <c r="H7" i="8"/>
  <c r="M7" i="8" s="1"/>
  <c r="A48" i="3"/>
  <c r="A25" i="3"/>
  <c r="M19" i="3"/>
  <c r="G54" i="3"/>
  <c r="G67" i="3"/>
  <c r="E45" i="3"/>
  <c r="C45" i="3"/>
  <c r="D45" i="3"/>
  <c r="B45" i="3"/>
  <c r="L45" i="3" s="1"/>
  <c r="C22" i="3"/>
  <c r="D22" i="3"/>
  <c r="E22" i="3"/>
  <c r="B22" i="3"/>
  <c r="L22" i="3" s="1"/>
  <c r="G44" i="3"/>
  <c r="F44" i="3"/>
  <c r="G59" i="3"/>
  <c r="G30" i="3"/>
  <c r="G31" i="3"/>
  <c r="H31" i="3"/>
  <c r="M31" i="3" s="1"/>
  <c r="F32" i="3"/>
  <c r="G32" i="3"/>
  <c r="H32" i="3"/>
  <c r="M32" i="3" s="1"/>
  <c r="F33" i="3"/>
  <c r="G33" i="3"/>
  <c r="H33" i="3"/>
  <c r="G34" i="3"/>
  <c r="H34" i="3"/>
  <c r="M34" i="3" s="1"/>
  <c r="F35" i="3"/>
  <c r="G35" i="3"/>
  <c r="H35" i="3"/>
  <c r="F36" i="3"/>
  <c r="G36" i="3"/>
  <c r="H36" i="3"/>
  <c r="F37" i="3"/>
  <c r="G37" i="3"/>
  <c r="M37" i="3"/>
  <c r="F38" i="3"/>
  <c r="G38" i="3"/>
  <c r="H38" i="3"/>
  <c r="F39" i="3"/>
  <c r="G39" i="3"/>
  <c r="H39" i="3"/>
  <c r="M39" i="3" s="1"/>
  <c r="F40" i="3"/>
  <c r="G40" i="3"/>
  <c r="H40" i="3"/>
  <c r="M40" i="3" s="1"/>
  <c r="F41" i="3"/>
  <c r="G41" i="3"/>
  <c r="H41" i="3"/>
  <c r="M41" i="3" s="1"/>
  <c r="G42" i="3"/>
  <c r="M42" i="3"/>
  <c r="F7" i="3"/>
  <c r="G7" i="3"/>
  <c r="H7" i="3"/>
  <c r="M7" i="3" s="1"/>
  <c r="F8" i="3"/>
  <c r="G8" i="3"/>
  <c r="H8" i="3"/>
  <c r="M8" i="3" s="1"/>
  <c r="F9" i="3"/>
  <c r="G9" i="3"/>
  <c r="H9" i="3"/>
  <c r="M9" i="3" s="1"/>
  <c r="F10" i="3"/>
  <c r="G10" i="3"/>
  <c r="H10" i="3"/>
  <c r="F11" i="3"/>
  <c r="G11" i="3"/>
  <c r="H11" i="3"/>
  <c r="M11" i="3" s="1"/>
  <c r="F12" i="3"/>
  <c r="G12" i="3"/>
  <c r="H12" i="3"/>
  <c r="M12" i="3" s="1"/>
  <c r="G13" i="3"/>
  <c r="H13" i="3"/>
  <c r="G14" i="3"/>
  <c r="M14" i="3"/>
  <c r="F15" i="3"/>
  <c r="G15" i="3"/>
  <c r="H15" i="3"/>
  <c r="M15" i="3" s="1"/>
  <c r="F16" i="3"/>
  <c r="G16" i="3"/>
  <c r="H16" i="3"/>
  <c r="M16" i="3" s="1"/>
  <c r="F17" i="3"/>
  <c r="G17" i="3"/>
  <c r="H17" i="3"/>
  <c r="F18" i="3"/>
  <c r="G18" i="3"/>
  <c r="H18" i="3"/>
  <c r="M18" i="3" s="1"/>
  <c r="G19" i="3"/>
  <c r="F20" i="3"/>
  <c r="G20" i="3"/>
  <c r="H20" i="3"/>
  <c r="M20" i="3" s="1"/>
  <c r="F21" i="3"/>
  <c r="G21" i="3"/>
  <c r="H21" i="3"/>
  <c r="M21" i="3" s="1"/>
  <c r="D10" i="7"/>
  <c r="F10" i="7" s="1"/>
  <c r="E10" i="7"/>
  <c r="G10" i="7" s="1"/>
  <c r="B10" i="7"/>
  <c r="F18" i="7"/>
  <c r="F19" i="7"/>
  <c r="F20" i="7"/>
  <c r="D30" i="7"/>
  <c r="F30" i="7" s="1"/>
  <c r="E30" i="7"/>
  <c r="G30" i="7" s="1"/>
  <c r="C30" i="7"/>
  <c r="G31" i="7"/>
  <c r="G19" i="7"/>
  <c r="H19" i="7"/>
  <c r="G20" i="7"/>
  <c r="H20" i="7"/>
  <c r="G8" i="7"/>
  <c r="H8" i="7"/>
  <c r="G9" i="7"/>
  <c r="H9" i="7"/>
  <c r="B29" i="7"/>
  <c r="B31" i="7"/>
  <c r="B21" i="7"/>
  <c r="D29" i="7"/>
  <c r="D32" i="7" s="1"/>
  <c r="E29" i="7"/>
  <c r="C31" i="7"/>
  <c r="C29" i="7"/>
  <c r="D21" i="7"/>
  <c r="F21" i="7" s="1"/>
  <c r="E21" i="7"/>
  <c r="C21" i="7"/>
  <c r="H18" i="7"/>
  <c r="G18" i="7"/>
  <c r="C10" i="7"/>
  <c r="H7" i="7"/>
  <c r="G7" i="7"/>
  <c r="F7" i="7"/>
  <c r="F8" i="11"/>
  <c r="G8" i="11"/>
  <c r="H7" i="11"/>
  <c r="G7" i="11"/>
  <c r="F7" i="11"/>
  <c r="A2" i="11"/>
  <c r="A9" i="11"/>
  <c r="H28" i="5"/>
  <c r="G28" i="5"/>
  <c r="F28" i="5"/>
  <c r="G9" i="5"/>
  <c r="F9" i="5"/>
  <c r="C37" i="5"/>
  <c r="D37" i="5"/>
  <c r="E37" i="5"/>
  <c r="B37" i="5"/>
  <c r="L37" i="5" s="1"/>
  <c r="C18" i="5"/>
  <c r="L18" i="5"/>
  <c r="F50" i="5"/>
  <c r="F52" i="5"/>
  <c r="F27" i="5"/>
  <c r="G27" i="5"/>
  <c r="H27" i="5"/>
  <c r="M27" i="5" s="1"/>
  <c r="F29" i="5"/>
  <c r="H29" i="5"/>
  <c r="M29" i="5" s="1"/>
  <c r="F30" i="5"/>
  <c r="G30" i="5"/>
  <c r="H30" i="5"/>
  <c r="F31" i="5"/>
  <c r="G31" i="5"/>
  <c r="H31" i="5"/>
  <c r="F32" i="5"/>
  <c r="G32" i="5"/>
  <c r="H32" i="5"/>
  <c r="M32" i="5" s="1"/>
  <c r="F33" i="5"/>
  <c r="G33" i="5"/>
  <c r="H33" i="5"/>
  <c r="F34" i="5"/>
  <c r="G34" i="5"/>
  <c r="H34" i="5"/>
  <c r="M34" i="5" s="1"/>
  <c r="F35" i="5"/>
  <c r="G35" i="5"/>
  <c r="H35" i="5"/>
  <c r="M35" i="5" s="1"/>
  <c r="F36" i="5"/>
  <c r="G36" i="5"/>
  <c r="H36" i="5"/>
  <c r="M36" i="5" s="1"/>
  <c r="F8" i="5"/>
  <c r="G8" i="5"/>
  <c r="M8" i="5"/>
  <c r="F11" i="5"/>
  <c r="F12" i="5"/>
  <c r="F14" i="5"/>
  <c r="G14" i="5"/>
  <c r="H14" i="5"/>
  <c r="M15" i="5"/>
  <c r="F17" i="5"/>
  <c r="G17" i="5"/>
  <c r="H17" i="5"/>
  <c r="M17" i="5" s="1"/>
  <c r="H26" i="5"/>
  <c r="G26" i="5"/>
  <c r="F26" i="5"/>
  <c r="F45" i="5"/>
  <c r="F7" i="5"/>
  <c r="A40" i="5"/>
  <c r="A21" i="5"/>
  <c r="A2" i="5"/>
  <c r="H13" i="10"/>
  <c r="F13" i="10"/>
  <c r="H17" i="10"/>
  <c r="M17" i="10" s="1"/>
  <c r="C19" i="10"/>
  <c r="D19" i="10"/>
  <c r="E19" i="10"/>
  <c r="B19" i="10"/>
  <c r="L19" i="10" s="1"/>
  <c r="G38" i="10"/>
  <c r="G18" i="10"/>
  <c r="F18" i="10"/>
  <c r="F8" i="10"/>
  <c r="G49" i="10"/>
  <c r="G28" i="10"/>
  <c r="G29" i="10"/>
  <c r="H29" i="10"/>
  <c r="G30" i="10"/>
  <c r="H30" i="10"/>
  <c r="G31" i="10"/>
  <c r="H31" i="10"/>
  <c r="G32" i="10"/>
  <c r="G34" i="10"/>
  <c r="G36" i="10"/>
  <c r="G37" i="10"/>
  <c r="G8" i="10"/>
  <c r="F9" i="10"/>
  <c r="G9" i="10"/>
  <c r="H9" i="10"/>
  <c r="F10" i="10"/>
  <c r="G10" i="10"/>
  <c r="F11" i="10"/>
  <c r="G11" i="10"/>
  <c r="H11" i="10"/>
  <c r="G12" i="10"/>
  <c r="H12" i="10"/>
  <c r="M12" i="10" s="1"/>
  <c r="F14" i="10"/>
  <c r="G14" i="10"/>
  <c r="H14" i="10"/>
  <c r="F15" i="10"/>
  <c r="H15" i="10"/>
  <c r="M15" i="10" s="1"/>
  <c r="F16" i="10"/>
  <c r="G16" i="10"/>
  <c r="H16" i="10"/>
  <c r="F17" i="10"/>
  <c r="G17" i="10"/>
  <c r="G27" i="10"/>
  <c r="G7" i="10"/>
  <c r="F7" i="10"/>
  <c r="A22" i="10"/>
  <c r="A2" i="10"/>
  <c r="A42" i="10"/>
  <c r="F36" i="6"/>
  <c r="G37" i="6"/>
  <c r="F38" i="6"/>
  <c r="G39" i="6"/>
  <c r="M22" i="6"/>
  <c r="F23" i="6"/>
  <c r="G23" i="6"/>
  <c r="H23" i="6"/>
  <c r="F24" i="6"/>
  <c r="G24" i="6"/>
  <c r="H24" i="6"/>
  <c r="M25" i="6"/>
  <c r="M26" i="6"/>
  <c r="F8" i="6"/>
  <c r="M8" i="6"/>
  <c r="F9" i="6"/>
  <c r="G9" i="6"/>
  <c r="H9" i="6"/>
  <c r="F10" i="6"/>
  <c r="G10" i="6"/>
  <c r="H10" i="6"/>
  <c r="G11" i="6"/>
  <c r="H11" i="6"/>
  <c r="M11" i="6" s="1"/>
  <c r="F12" i="6"/>
  <c r="G12" i="6"/>
  <c r="M12" i="6"/>
  <c r="G21" i="6"/>
  <c r="H21" i="6"/>
  <c r="M21" i="6" s="1"/>
  <c r="F21" i="6"/>
  <c r="L13" i="6"/>
  <c r="D13" i="6"/>
  <c r="C13" i="6"/>
  <c r="E13" i="6"/>
  <c r="H7" i="6"/>
  <c r="G7" i="6"/>
  <c r="F7" i="6"/>
  <c r="A2" i="6"/>
  <c r="A16" i="6"/>
  <c r="A30" i="6"/>
  <c r="M38" i="4"/>
  <c r="C41" i="4"/>
  <c r="D41" i="4"/>
  <c r="E41" i="4"/>
  <c r="B41" i="4"/>
  <c r="L41" i="4" s="1"/>
  <c r="C20" i="4"/>
  <c r="D20" i="4"/>
  <c r="E20" i="4"/>
  <c r="B20" i="4"/>
  <c r="L20" i="4" s="1"/>
  <c r="F28" i="4"/>
  <c r="G28" i="4"/>
  <c r="H28" i="4"/>
  <c r="M28" i="4" s="1"/>
  <c r="F29" i="4"/>
  <c r="M29" i="4"/>
  <c r="F30" i="4"/>
  <c r="M30" i="4"/>
  <c r="F31" i="4"/>
  <c r="M31" i="4"/>
  <c r="F32" i="4"/>
  <c r="M32" i="4"/>
  <c r="F33" i="4"/>
  <c r="M33" i="4"/>
  <c r="F34" i="4"/>
  <c r="M34" i="4"/>
  <c r="M35" i="4"/>
  <c r="F37" i="4"/>
  <c r="F39" i="4"/>
  <c r="H39" i="4"/>
  <c r="M39" i="4" s="1"/>
  <c r="H40" i="4"/>
  <c r="M40" i="4" s="1"/>
  <c r="F7" i="4"/>
  <c r="G7" i="4"/>
  <c r="H7" i="4"/>
  <c r="F8" i="4"/>
  <c r="G8" i="4"/>
  <c r="H8" i="4"/>
  <c r="M8" i="4" s="1"/>
  <c r="F9" i="4"/>
  <c r="G9" i="4"/>
  <c r="F10" i="4"/>
  <c r="G10" i="4"/>
  <c r="H10" i="4"/>
  <c r="F11" i="4"/>
  <c r="G11" i="4"/>
  <c r="H11" i="4"/>
  <c r="M11" i="4" s="1"/>
  <c r="F12" i="4"/>
  <c r="G12" i="4"/>
  <c r="H12" i="4"/>
  <c r="M12" i="4" s="1"/>
  <c r="F13" i="4"/>
  <c r="G13" i="4"/>
  <c r="H13" i="4"/>
  <c r="M13" i="4" s="1"/>
  <c r="F14" i="4"/>
  <c r="G14" i="4"/>
  <c r="H14" i="4"/>
  <c r="M14" i="4" s="1"/>
  <c r="A23" i="4"/>
  <c r="A2" i="4"/>
  <c r="A44" i="4"/>
  <c r="A48" i="2"/>
  <c r="A25" i="2"/>
  <c r="A2" i="2"/>
  <c r="H27" i="6" l="1"/>
  <c r="F38" i="2"/>
  <c r="H44" i="2"/>
  <c r="M44" i="2" s="1"/>
  <c r="F44" i="2"/>
  <c r="G57" i="10"/>
  <c r="G37" i="5"/>
  <c r="L44" i="2"/>
  <c r="L41" i="2"/>
  <c r="L64" i="2"/>
  <c r="G21" i="2"/>
  <c r="F57" i="10"/>
  <c r="H9" i="11"/>
  <c r="F50" i="10"/>
  <c r="F52" i="10"/>
  <c r="D57" i="2"/>
  <c r="C55" i="2"/>
  <c r="C57" i="2"/>
  <c r="E57" i="2"/>
  <c r="D55" i="2"/>
  <c r="F55" i="10"/>
  <c r="H57" i="10"/>
  <c r="M57" i="10" s="1"/>
  <c r="F58" i="10"/>
  <c r="H50" i="10"/>
  <c r="M50" i="10" s="1"/>
  <c r="H54" i="10"/>
  <c r="G9" i="2"/>
  <c r="E55" i="2"/>
  <c r="G55" i="2" s="1"/>
  <c r="G10" i="2"/>
  <c r="E56" i="2"/>
  <c r="G56" i="2" s="1"/>
  <c r="D56" i="2"/>
  <c r="C56" i="2"/>
  <c r="B55" i="2"/>
  <c r="L55" i="2" s="1"/>
  <c r="B57" i="2"/>
  <c r="L57" i="2" s="1"/>
  <c r="B56" i="2"/>
  <c r="L56" i="2" s="1"/>
  <c r="H51" i="10"/>
  <c r="H53" i="10"/>
  <c r="H56" i="10"/>
  <c r="H49" i="5"/>
  <c r="F48" i="8"/>
  <c r="H46" i="8"/>
  <c r="G50" i="8"/>
  <c r="G48" i="8"/>
  <c r="G51" i="8"/>
  <c r="F39" i="6"/>
  <c r="F40" i="6"/>
  <c r="E56" i="5"/>
  <c r="F51" i="10"/>
  <c r="G56" i="10"/>
  <c r="H30" i="7"/>
  <c r="E32" i="7"/>
  <c r="G32" i="7" s="1"/>
  <c r="G29" i="7"/>
  <c r="B32" i="7"/>
  <c r="H36" i="6"/>
  <c r="M36" i="6" s="1"/>
  <c r="G40" i="6"/>
  <c r="H38" i="6"/>
  <c r="G45" i="5"/>
  <c r="F49" i="5"/>
  <c r="F58" i="3"/>
  <c r="C60" i="2"/>
  <c r="F9" i="11"/>
  <c r="G45" i="8"/>
  <c r="D41" i="6"/>
  <c r="M60" i="3"/>
  <c r="F35" i="6"/>
  <c r="C41" i="6"/>
  <c r="F52" i="8"/>
  <c r="F29" i="7"/>
  <c r="H10" i="7"/>
  <c r="F37" i="6"/>
  <c r="H37" i="6"/>
  <c r="H35" i="6"/>
  <c r="M35" i="6" s="1"/>
  <c r="G14" i="2"/>
  <c r="G27" i="6"/>
  <c r="F50" i="8"/>
  <c r="B56" i="8"/>
  <c r="L56" i="8" s="1"/>
  <c r="L42" i="2"/>
  <c r="F45" i="8"/>
  <c r="G48" i="5"/>
  <c r="C32" i="7"/>
  <c r="H31" i="7"/>
  <c r="B59" i="10"/>
  <c r="L59" i="10" s="1"/>
  <c r="G53" i="5"/>
  <c r="H29" i="7"/>
  <c r="G21" i="7"/>
  <c r="H50" i="8"/>
  <c r="M50" i="8" s="1"/>
  <c r="G19" i="10"/>
  <c r="G39" i="10"/>
  <c r="H55" i="10"/>
  <c r="M55" i="10" s="1"/>
  <c r="F63" i="3"/>
  <c r="G18" i="5"/>
  <c r="H40" i="6"/>
  <c r="M40" i="6" s="1"/>
  <c r="B41" i="6"/>
  <c r="L41" i="6" s="1"/>
  <c r="G13" i="2"/>
  <c r="F51" i="5"/>
  <c r="H49" i="10"/>
  <c r="G55" i="10"/>
  <c r="H45" i="8"/>
  <c r="M45" i="8" s="1"/>
  <c r="H47" i="8"/>
  <c r="H32" i="7"/>
  <c r="H39" i="6"/>
  <c r="M39" i="6" s="1"/>
  <c r="E41" i="6"/>
  <c r="H52" i="5"/>
  <c r="H51" i="5"/>
  <c r="M51" i="5" s="1"/>
  <c r="H45" i="5"/>
  <c r="C56" i="5"/>
  <c r="G52" i="5"/>
  <c r="H47" i="5"/>
  <c r="G51" i="5"/>
  <c r="H48" i="5"/>
  <c r="M48" i="5" s="1"/>
  <c r="H46" i="5"/>
  <c r="M46" i="5" s="1"/>
  <c r="M16" i="5"/>
  <c r="M27" i="6"/>
  <c r="F46" i="5"/>
  <c r="H49" i="8"/>
  <c r="M49" i="8" s="1"/>
  <c r="F55" i="3"/>
  <c r="D62" i="4"/>
  <c r="H53" i="5"/>
  <c r="M53" i="5" s="1"/>
  <c r="F53" i="5"/>
  <c r="H37" i="5"/>
  <c r="M37" i="5" s="1"/>
  <c r="H50" i="5"/>
  <c r="F37" i="5"/>
  <c r="H53" i="8"/>
  <c r="M53" i="8" s="1"/>
  <c r="F41" i="4"/>
  <c r="H51" i="8"/>
  <c r="M51" i="8" s="1"/>
  <c r="H39" i="10"/>
  <c r="M39" i="10" s="1"/>
  <c r="F32" i="7"/>
  <c r="H21" i="7"/>
  <c r="G36" i="2"/>
  <c r="M55" i="8"/>
  <c r="G41" i="4"/>
  <c r="G37" i="8"/>
  <c r="H49" i="4"/>
  <c r="M49" i="4" s="1"/>
  <c r="H37" i="8"/>
  <c r="M37" i="8" s="1"/>
  <c r="F45" i="3"/>
  <c r="H58" i="10"/>
  <c r="M58" i="10" s="1"/>
  <c r="F49" i="8"/>
  <c r="G13" i="6"/>
  <c r="G22" i="3"/>
  <c r="H19" i="10"/>
  <c r="M19" i="10" s="1"/>
  <c r="F19" i="10"/>
  <c r="G20" i="4"/>
  <c r="C62" i="4"/>
  <c r="H47" i="10"/>
  <c r="H20" i="4"/>
  <c r="G18" i="8"/>
  <c r="F20" i="4"/>
  <c r="H18" i="8"/>
  <c r="M18" i="8" s="1"/>
  <c r="F18" i="8"/>
  <c r="H52" i="8"/>
  <c r="M52" i="8" s="1"/>
  <c r="F62" i="3"/>
  <c r="H13" i="6"/>
  <c r="M13" i="6" s="1"/>
  <c r="E59" i="10"/>
  <c r="C59" i="10"/>
  <c r="F39" i="10"/>
  <c r="F47" i="10"/>
  <c r="F48" i="10"/>
  <c r="D59" i="10"/>
  <c r="H52" i="10"/>
  <c r="M52" i="10" s="1"/>
  <c r="H48" i="10"/>
  <c r="M48" i="10" s="1"/>
  <c r="G50" i="10"/>
  <c r="D56" i="8"/>
  <c r="G52" i="8"/>
  <c r="F51" i="8"/>
  <c r="H48" i="8"/>
  <c r="M48" i="8" s="1"/>
  <c r="F47" i="8"/>
  <c r="F13" i="6"/>
  <c r="E67" i="2"/>
  <c r="G49" i="4"/>
  <c r="H41" i="4"/>
  <c r="M41" i="4" s="1"/>
  <c r="E64" i="2"/>
  <c r="G45" i="3"/>
  <c r="F56" i="3"/>
  <c r="H56" i="3"/>
  <c r="G19" i="2"/>
  <c r="G58" i="3"/>
  <c r="G38" i="2"/>
  <c r="F54" i="3"/>
  <c r="F57" i="3"/>
  <c r="H64" i="3"/>
  <c r="M64" i="3" s="1"/>
  <c r="L68" i="3"/>
  <c r="H67" i="3"/>
  <c r="M67" i="3" s="1"/>
  <c r="H63" i="3"/>
  <c r="M63" i="3" s="1"/>
  <c r="H55" i="3"/>
  <c r="M55" i="3" s="1"/>
  <c r="H22" i="3"/>
  <c r="M22" i="3" s="1"/>
  <c r="H45" i="3"/>
  <c r="M45" i="3" s="1"/>
  <c r="G56" i="3"/>
  <c r="H58" i="3"/>
  <c r="M58" i="3" s="1"/>
  <c r="E60" i="2"/>
  <c r="G60" i="2" s="1"/>
  <c r="F22" i="3"/>
  <c r="M66" i="3"/>
  <c r="H59" i="3"/>
  <c r="F64" i="3"/>
  <c r="F67" i="3"/>
  <c r="H62" i="3"/>
  <c r="M62" i="3" s="1"/>
  <c r="H54" i="3"/>
  <c r="M54" i="3" s="1"/>
  <c r="F59" i="3"/>
  <c r="F61" i="3"/>
  <c r="H43" i="2"/>
  <c r="M43" i="2" s="1"/>
  <c r="M65" i="3"/>
  <c r="H61" i="3"/>
  <c r="M61" i="3" s="1"/>
  <c r="H57" i="3"/>
  <c r="M57" i="3" s="1"/>
  <c r="M53" i="3"/>
  <c r="G15" i="2"/>
  <c r="G12" i="2"/>
  <c r="D64" i="2"/>
  <c r="D63" i="2"/>
  <c r="C62" i="2"/>
  <c r="H16" i="2"/>
  <c r="M16" i="2" s="1"/>
  <c r="H7" i="2"/>
  <c r="M7" i="2" s="1"/>
  <c r="G37" i="2"/>
  <c r="F34" i="2"/>
  <c r="L22" i="2"/>
  <c r="F7" i="2"/>
  <c r="F37" i="2"/>
  <c r="F33" i="2"/>
  <c r="G40" i="2"/>
  <c r="C65" i="2"/>
  <c r="G65" i="2" s="1"/>
  <c r="C59" i="2"/>
  <c r="E45" i="2"/>
  <c r="G43" i="2"/>
  <c r="F13" i="2"/>
  <c r="G39" i="2"/>
  <c r="E22" i="2"/>
  <c r="H11" i="2"/>
  <c r="M11" i="2" s="1"/>
  <c r="H39" i="2"/>
  <c r="M39" i="2" s="1"/>
  <c r="H12" i="2"/>
  <c r="M12" i="2" s="1"/>
  <c r="H34" i="2"/>
  <c r="M34" i="2" s="1"/>
  <c r="G31" i="2"/>
  <c r="F36" i="2"/>
  <c r="H17" i="2"/>
  <c r="D62" i="2"/>
  <c r="F9" i="2"/>
  <c r="H37" i="2"/>
  <c r="M37" i="2" s="1"/>
  <c r="F32" i="2"/>
  <c r="H40" i="2"/>
  <c r="E63" i="2"/>
  <c r="H32" i="2"/>
  <c r="D59" i="2"/>
  <c r="G30" i="2"/>
  <c r="H36" i="2"/>
  <c r="C64" i="2"/>
  <c r="H15" i="2"/>
  <c r="M15" i="2" s="1"/>
  <c r="H13" i="2"/>
  <c r="M13" i="2" s="1"/>
  <c r="F12" i="2"/>
  <c r="H10" i="2"/>
  <c r="D60" i="2"/>
  <c r="B63" i="2"/>
  <c r="L63" i="2" s="1"/>
  <c r="B59" i="2"/>
  <c r="L59" i="2" s="1"/>
  <c r="H38" i="2"/>
  <c r="M38" i="2" s="1"/>
  <c r="G35" i="2"/>
  <c r="H31" i="2"/>
  <c r="M31" i="2" s="1"/>
  <c r="G11" i="2"/>
  <c r="F17" i="2"/>
  <c r="E62" i="2"/>
  <c r="F15" i="2"/>
  <c r="F11" i="2"/>
  <c r="G17" i="2"/>
  <c r="G7" i="2"/>
  <c r="H20" i="2"/>
  <c r="M20" i="2" s="1"/>
  <c r="B62" i="2"/>
  <c r="L62" i="2" s="1"/>
  <c r="C61" i="2"/>
  <c r="B60" i="2"/>
  <c r="L60" i="2" s="1"/>
  <c r="H9" i="2"/>
  <c r="M9" i="2" s="1"/>
  <c r="F35" i="2"/>
  <c r="H35" i="2"/>
  <c r="M35" i="2" s="1"/>
  <c r="H30" i="2"/>
  <c r="M30" i="2" s="1"/>
  <c r="H33" i="2"/>
  <c r="B61" i="2"/>
  <c r="L61" i="2" s="1"/>
  <c r="E61" i="2"/>
  <c r="E59" i="2"/>
  <c r="D61" i="2"/>
  <c r="C63" i="2"/>
  <c r="F43" i="2"/>
  <c r="F16" i="2"/>
  <c r="F14" i="2"/>
  <c r="F10" i="2"/>
  <c r="F31" i="2"/>
  <c r="G42" i="2"/>
  <c r="H41" i="2"/>
  <c r="M41" i="2" s="1"/>
  <c r="G20" i="2"/>
  <c r="G16" i="2"/>
  <c r="H14" i="2"/>
  <c r="M14" i="2" s="1"/>
  <c r="E66" i="2"/>
  <c r="J59" i="10" l="1"/>
  <c r="L66" i="2"/>
  <c r="B68" i="2"/>
  <c r="L67" i="2"/>
  <c r="G41" i="6"/>
  <c r="G22" i="2"/>
  <c r="C67" i="2"/>
  <c r="G67" i="2" s="1"/>
  <c r="G54" i="2"/>
  <c r="G56" i="5"/>
  <c r="H42" i="2"/>
  <c r="M42" i="2" s="1"/>
  <c r="F56" i="2"/>
  <c r="D45" i="2"/>
  <c r="M54" i="8"/>
  <c r="B45" i="2"/>
  <c r="F45" i="2" s="1"/>
  <c r="D56" i="5"/>
  <c r="H55" i="5"/>
  <c r="M55" i="5" s="1"/>
  <c r="H41" i="6"/>
  <c r="M41" i="6" s="1"/>
  <c r="F41" i="6"/>
  <c r="F62" i="4"/>
  <c r="G59" i="10"/>
  <c r="H56" i="2"/>
  <c r="F54" i="5"/>
  <c r="H54" i="5"/>
  <c r="M54" i="5" s="1"/>
  <c r="B56" i="5"/>
  <c r="L56" i="5" s="1"/>
  <c r="H19" i="2"/>
  <c r="M19" i="2" s="1"/>
  <c r="F19" i="2"/>
  <c r="H18" i="5"/>
  <c r="M18" i="5" s="1"/>
  <c r="G59" i="2"/>
  <c r="G68" i="3"/>
  <c r="G45" i="2"/>
  <c r="G62" i="4"/>
  <c r="H62" i="4"/>
  <c r="M62" i="4" s="1"/>
  <c r="G56" i="8"/>
  <c r="F60" i="2"/>
  <c r="F56" i="8"/>
  <c r="G64" i="2"/>
  <c r="G62" i="2"/>
  <c r="F66" i="2"/>
  <c r="H59" i="10"/>
  <c r="M59" i="10" s="1"/>
  <c r="F59" i="10"/>
  <c r="H56" i="8"/>
  <c r="M56" i="8" s="1"/>
  <c r="F61" i="2"/>
  <c r="F58" i="2"/>
  <c r="H59" i="2"/>
  <c r="G58" i="2"/>
  <c r="H68" i="3"/>
  <c r="M68" i="3" s="1"/>
  <c r="F68" i="3"/>
  <c r="H55" i="2"/>
  <c r="F55" i="2"/>
  <c r="G61" i="2"/>
  <c r="F57" i="2"/>
  <c r="H62" i="2"/>
  <c r="M62" i="2" s="1"/>
  <c r="H60" i="2"/>
  <c r="M60" i="2" s="1"/>
  <c r="F63" i="2"/>
  <c r="F59" i="2"/>
  <c r="H54" i="2"/>
  <c r="M54" i="2" s="1"/>
  <c r="H64" i="2"/>
  <c r="M64" i="2" s="1"/>
  <c r="G53" i="2"/>
  <c r="F54" i="2"/>
  <c r="F64" i="2"/>
  <c r="H57" i="2"/>
  <c r="M57" i="2" s="1"/>
  <c r="F62" i="2"/>
  <c r="H58" i="2"/>
  <c r="M58" i="2" s="1"/>
  <c r="E68" i="2"/>
  <c r="G57" i="2"/>
  <c r="H53" i="2"/>
  <c r="M53" i="2" s="1"/>
  <c r="H66" i="2"/>
  <c r="M66" i="2" s="1"/>
  <c r="G66" i="2"/>
  <c r="H63" i="2"/>
  <c r="G63" i="2"/>
  <c r="H61" i="2"/>
  <c r="M61" i="2" s="1"/>
  <c r="H22" i="2" l="1"/>
  <c r="M22" i="2" s="1"/>
  <c r="L45" i="2"/>
  <c r="C68" i="2"/>
  <c r="G68" i="2" s="1"/>
  <c r="F21" i="2"/>
  <c r="H21" i="2"/>
  <c r="M21" i="2" s="1"/>
  <c r="F67" i="2"/>
  <c r="H65" i="2"/>
  <c r="M65" i="2" s="1"/>
  <c r="H45" i="2"/>
  <c r="M45" i="2" s="1"/>
  <c r="L68" i="2"/>
  <c r="F22" i="2"/>
  <c r="F56" i="5"/>
  <c r="H56" i="5"/>
  <c r="M56" i="5" s="1"/>
  <c r="D68" i="2" l="1"/>
  <c r="F68" i="2" s="1"/>
  <c r="H67" i="2"/>
  <c r="M67" i="2" s="1"/>
  <c r="H68" i="2" l="1"/>
  <c r="M68" i="2" s="1"/>
</calcChain>
</file>

<file path=xl/sharedStrings.xml><?xml version="1.0" encoding="utf-8"?>
<sst xmlns="http://schemas.openxmlformats.org/spreadsheetml/2006/main" count="950" uniqueCount="37">
  <si>
    <t xml:space="preserve">STATISTIKK </t>
  </si>
  <si>
    <t xml:space="preserve">FOR </t>
  </si>
  <si>
    <t>MÅLEVIRKSOMHETEN</t>
  </si>
  <si>
    <t>Passord dokumentbeskyttelse:&lt;Retur&gt;</t>
  </si>
  <si>
    <t>Målesum i kroner</t>
  </si>
  <si>
    <t>Timer</t>
  </si>
  <si>
    <t>Innmålt m/</t>
  </si>
  <si>
    <t>Bergen</t>
  </si>
  <si>
    <t>Glåmdal</t>
  </si>
  <si>
    <t>Haugesund</t>
  </si>
  <si>
    <t>Hamar og Omegn</t>
  </si>
  <si>
    <t>Nordland</t>
  </si>
  <si>
    <t>Sandnes</t>
  </si>
  <si>
    <t>Stavanger</t>
  </si>
  <si>
    <t>Telemark</t>
  </si>
  <si>
    <t>Tromsø</t>
  </si>
  <si>
    <t>Trondheim</t>
  </si>
  <si>
    <t>Vestfold</t>
  </si>
  <si>
    <t>Østfold</t>
  </si>
  <si>
    <t>Oslo</t>
  </si>
  <si>
    <t>Landet i alt</t>
  </si>
  <si>
    <t>Landet i alt 1. halvår</t>
  </si>
  <si>
    <t>Landet i alt 2. halvår</t>
  </si>
  <si>
    <t>* inklusive Buskerud</t>
  </si>
  <si>
    <t>NB: Alle timefortjenester er før eventuelt trekk av målegebyr</t>
  </si>
  <si>
    <t>Agder</t>
  </si>
  <si>
    <t>Drammen - Bærum</t>
  </si>
  <si>
    <t>Oslo*</t>
  </si>
  <si>
    <t>fortjeneste</t>
  </si>
  <si>
    <t>Endringer i %</t>
  </si>
  <si>
    <t>overskudd</t>
  </si>
  <si>
    <t>Gjen.snitt</t>
  </si>
  <si>
    <t>underskudd</t>
  </si>
  <si>
    <t>Gjennom-</t>
  </si>
  <si>
    <t>snitt</t>
  </si>
  <si>
    <t xml:space="preserve">Tromsø </t>
  </si>
  <si>
    <t>348.26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</si>
</sst>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\ %"/>
    <numFmt numFmtId="166" formatCode="_ * #,##0_ ;_ * \-#,##0_ ;_ * &quot;-&quot;??_ ;_ @_ "/>
    <numFmt numFmtId="167" formatCode="_(* #,##0.00_);_(* \(#,##0.00\);_(* \-??_);_(@_)"/>
    <numFmt numFmtId="168" formatCode="_(* #,##0_);_(* \(#,##0\);_(* &quot;-&quot;??_);_(@_)"/>
    <numFmt numFmtId="169" formatCode="#,##0.0"/>
    <numFmt numFmtId="170" formatCode="_(* #,##0.0_);_(* \(#,##0.0\);_(* &quot;-&quot;??_);_(@_)"/>
  </numFmts>
  <fonts count="10" x14ac:knownFonts="1">
    <font>
      <sz val="12"/>
      <name val="Times New Roman"/>
    </font>
    <font>
      <b/>
      <sz val="12"/>
      <name val="Times New Roman"/>
      <family val="1"/>
    </font>
    <font>
      <sz val="12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color indexed="8"/>
      <name val="Times New Roma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2" tint="-0.499984740745262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3" fontId="0" fillId="0" borderId="3" xfId="0" applyNumberFormat="1" applyBorder="1"/>
    <xf numFmtId="0" fontId="0" fillId="0" borderId="4" xfId="0" applyBorder="1" applyAlignment="1">
      <alignment horizontal="centerContinuous"/>
    </xf>
    <xf numFmtId="2" fontId="0" fillId="0" borderId="3" xfId="0" applyNumberFormat="1" applyBorder="1"/>
    <xf numFmtId="165" fontId="0" fillId="0" borderId="3" xfId="1" applyNumberFormat="1" applyFont="1" applyBorder="1"/>
    <xf numFmtId="3" fontId="1" fillId="0" borderId="3" xfId="0" applyNumberFormat="1" applyFont="1" applyBorder="1"/>
    <xf numFmtId="2" fontId="1" fillId="0" borderId="3" xfId="0" applyNumberFormat="1" applyFont="1" applyBorder="1"/>
    <xf numFmtId="165" fontId="1" fillId="0" borderId="3" xfId="1" applyNumberFormat="1" applyFont="1" applyBorder="1"/>
    <xf numFmtId="0" fontId="1" fillId="0" borderId="0" xfId="0" applyFont="1"/>
    <xf numFmtId="0" fontId="3" fillId="0" borderId="0" xfId="0" applyFont="1" applyAlignment="1"/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3" fontId="0" fillId="0" borderId="3" xfId="0" applyNumberFormat="1" applyBorder="1" applyAlignment="1">
      <alignment horizontal="left"/>
    </xf>
    <xf numFmtId="3" fontId="1" fillId="0" borderId="3" xfId="0" applyNumberFormat="1" applyFont="1" applyBorder="1" applyAlignment="1">
      <alignment horizontal="left"/>
    </xf>
    <xf numFmtId="165" fontId="2" fillId="0" borderId="3" xfId="1" applyNumberFormat="1" applyBorder="1"/>
    <xf numFmtId="0" fontId="4" fillId="0" borderId="0" xfId="0" applyFont="1" applyAlignment="1">
      <alignment horizontal="left"/>
    </xf>
    <xf numFmtId="3" fontId="0" fillId="0" borderId="3" xfId="0" applyNumberFormat="1" applyBorder="1" applyProtection="1">
      <protection locked="0"/>
    </xf>
    <xf numFmtId="0" fontId="3" fillId="0" borderId="0" xfId="0" applyFont="1" applyAlignment="1" applyProtection="1">
      <alignment horizontal="centerContinuous"/>
      <protection locked="0"/>
    </xf>
    <xf numFmtId="3" fontId="1" fillId="0" borderId="3" xfId="0" applyNumberFormat="1" applyFont="1" applyBorder="1" applyProtection="1">
      <protection locked="0"/>
    </xf>
    <xf numFmtId="166" fontId="0" fillId="0" borderId="3" xfId="2" applyNumberFormat="1" applyFont="1" applyBorder="1"/>
    <xf numFmtId="166" fontId="1" fillId="0" borderId="3" xfId="2" applyNumberFormat="1" applyFont="1" applyBorder="1"/>
    <xf numFmtId="166" fontId="0" fillId="0" borderId="6" xfId="2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3" fontId="5" fillId="0" borderId="3" xfId="0" applyNumberFormat="1" applyFont="1" applyBorder="1" applyProtection="1">
      <protection locked="0"/>
    </xf>
    <xf numFmtId="3" fontId="5" fillId="0" borderId="3" xfId="0" applyNumberFormat="1" applyFont="1" applyBorder="1" applyAlignment="1">
      <alignment horizontal="left"/>
    </xf>
    <xf numFmtId="2" fontId="5" fillId="0" borderId="3" xfId="0" applyNumberFormat="1" applyFont="1" applyBorder="1"/>
    <xf numFmtId="165" fontId="5" fillId="0" borderId="3" xfId="1" applyNumberFormat="1" applyFont="1" applyBorder="1"/>
    <xf numFmtId="166" fontId="1" fillId="0" borderId="3" xfId="2" applyNumberFormat="1" applyFont="1" applyBorder="1" applyAlignment="1">
      <alignment horizontal="right"/>
    </xf>
    <xf numFmtId="0" fontId="0" fillId="0" borderId="0" xfId="0" applyAlignment="1">
      <alignment horizontal="center"/>
    </xf>
    <xf numFmtId="2" fontId="0" fillId="0" borderId="6" xfId="0" applyNumberForma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6" fillId="0" borderId="0" xfId="0" applyFont="1" applyAlignment="1"/>
    <xf numFmtId="3" fontId="0" fillId="0" borderId="0" xfId="0" applyNumberFormat="1"/>
    <xf numFmtId="1" fontId="0" fillId="0" borderId="3" xfId="0" applyNumberFormat="1" applyBorder="1"/>
    <xf numFmtId="3" fontId="1" fillId="0" borderId="3" xfId="0" applyNumberFormat="1" applyFont="1" applyBorder="1" applyProtection="1"/>
    <xf numFmtId="3" fontId="5" fillId="0" borderId="3" xfId="0" applyNumberFormat="1" applyFont="1" applyBorder="1" applyProtection="1"/>
    <xf numFmtId="3" fontId="6" fillId="0" borderId="3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2" fontId="0" fillId="0" borderId="3" xfId="0" applyNumberFormat="1" applyBorder="1" applyProtection="1">
      <protection locked="0"/>
    </xf>
    <xf numFmtId="2" fontId="5" fillId="0" borderId="3" xfId="0" applyNumberFormat="1" applyFont="1" applyBorder="1" applyProtection="1">
      <protection locked="0"/>
    </xf>
    <xf numFmtId="0" fontId="6" fillId="0" borderId="1" xfId="0" applyFont="1" applyBorder="1" applyAlignment="1">
      <alignment horizontal="centerContinuous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Continuous"/>
    </xf>
    <xf numFmtId="0" fontId="7" fillId="0" borderId="0" xfId="0" applyFont="1"/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Continuous"/>
    </xf>
    <xf numFmtId="3" fontId="0" fillId="0" borderId="3" xfId="2" applyNumberFormat="1" applyFont="1" applyBorder="1"/>
    <xf numFmtId="3" fontId="1" fillId="0" borderId="3" xfId="2" applyNumberFormat="1" applyFont="1" applyBorder="1"/>
    <xf numFmtId="3" fontId="6" fillId="0" borderId="3" xfId="0" applyNumberFormat="1" applyFont="1" applyBorder="1"/>
    <xf numFmtId="165" fontId="0" fillId="0" borderId="0" xfId="0" applyNumberFormat="1"/>
    <xf numFmtId="0" fontId="5" fillId="0" borderId="8" xfId="0" applyFont="1" applyBorder="1" applyAlignment="1">
      <alignment horizontal="center"/>
    </xf>
    <xf numFmtId="0" fontId="0" fillId="0" borderId="3" xfId="0" applyBorder="1"/>
    <xf numFmtId="0" fontId="5" fillId="0" borderId="3" xfId="0" applyFont="1" applyBorder="1" applyAlignment="1">
      <alignment horizontal="center"/>
    </xf>
    <xf numFmtId="4" fontId="0" fillId="0" borderId="3" xfId="0" applyNumberFormat="1" applyBorder="1" applyProtection="1">
      <protection locked="0"/>
    </xf>
    <xf numFmtId="4" fontId="1" fillId="0" borderId="3" xfId="0" applyNumberFormat="1" applyFont="1" applyBorder="1"/>
    <xf numFmtId="4" fontId="0" fillId="0" borderId="3" xfId="0" applyNumberFormat="1" applyBorder="1"/>
    <xf numFmtId="4" fontId="0" fillId="0" borderId="3" xfId="0" applyNumberFormat="1" applyBorder="1" applyAlignment="1"/>
    <xf numFmtId="3" fontId="0" fillId="0" borderId="3" xfId="0" applyNumberFormat="1" applyBorder="1" applyAlignment="1" applyProtection="1">
      <protection locked="0"/>
    </xf>
    <xf numFmtId="4" fontId="5" fillId="0" borderId="3" xfId="0" applyNumberFormat="1" applyFont="1" applyBorder="1" applyAlignment="1"/>
    <xf numFmtId="3" fontId="6" fillId="0" borderId="3" xfId="0" applyNumberFormat="1" applyFont="1" applyBorder="1" applyProtection="1">
      <protection locked="0"/>
    </xf>
    <xf numFmtId="4" fontId="5" fillId="0" borderId="3" xfId="0" applyNumberFormat="1" applyFont="1" applyBorder="1"/>
    <xf numFmtId="3" fontId="6" fillId="0" borderId="3" xfId="0" applyNumberFormat="1" applyFont="1" applyBorder="1" applyAlignment="1" applyProtection="1">
      <alignment vertical="center"/>
      <protection locked="0"/>
    </xf>
    <xf numFmtId="4" fontId="6" fillId="0" borderId="6" xfId="2" applyNumberFormat="1" applyFont="1" applyBorder="1" applyAlignment="1">
      <alignment horizontal="right"/>
    </xf>
    <xf numFmtId="4" fontId="1" fillId="0" borderId="3" xfId="0" applyNumberFormat="1" applyFont="1" applyBorder="1" applyProtection="1"/>
    <xf numFmtId="0" fontId="5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64" fontId="6" fillId="0" borderId="6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6" xfId="2" applyFont="1" applyBorder="1" applyAlignment="1">
      <alignment horizontal="center"/>
    </xf>
    <xf numFmtId="0" fontId="6" fillId="0" borderId="3" xfId="0" applyFont="1" applyBorder="1"/>
    <xf numFmtId="3" fontId="6" fillId="0" borderId="8" xfId="0" applyNumberFormat="1" applyFont="1" applyBorder="1" applyAlignment="1">
      <alignment horizontal="right"/>
    </xf>
    <xf numFmtId="164" fontId="6" fillId="0" borderId="3" xfId="2" applyNumberFormat="1" applyFont="1" applyBorder="1" applyAlignment="1">
      <alignment horizontal="right"/>
    </xf>
    <xf numFmtId="164" fontId="6" fillId="0" borderId="3" xfId="2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164" fontId="6" fillId="0" borderId="9" xfId="2" applyFont="1" applyBorder="1" applyAlignment="1">
      <alignment horizontal="right"/>
    </xf>
    <xf numFmtId="164" fontId="6" fillId="0" borderId="3" xfId="2" applyFont="1" applyBorder="1"/>
    <xf numFmtId="4" fontId="6" fillId="0" borderId="3" xfId="2" applyNumberFormat="1" applyFont="1" applyBorder="1" applyAlignment="1">
      <alignment horizontal="right"/>
    </xf>
    <xf numFmtId="4" fontId="6" fillId="0" borderId="3" xfId="0" applyNumberFormat="1" applyFont="1" applyBorder="1" applyProtection="1">
      <protection locked="0"/>
    </xf>
    <xf numFmtId="1" fontId="8" fillId="2" borderId="3" xfId="0" applyNumberFormat="1" applyFont="1" applyFill="1" applyBorder="1" applyProtection="1"/>
    <xf numFmtId="168" fontId="6" fillId="0" borderId="3" xfId="2" applyNumberFormat="1" applyFont="1" applyBorder="1" applyAlignment="1">
      <alignment horizontal="right"/>
    </xf>
    <xf numFmtId="168" fontId="6" fillId="0" borderId="3" xfId="2" applyNumberFormat="1" applyFont="1" applyBorder="1"/>
    <xf numFmtId="3" fontId="8" fillId="0" borderId="3" xfId="0" applyNumberFormat="1" applyFont="1" applyBorder="1" applyProtection="1">
      <protection locked="0"/>
    </xf>
    <xf numFmtId="164" fontId="0" fillId="0" borderId="0" xfId="0" applyNumberFormat="1"/>
    <xf numFmtId="0" fontId="6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0" fillId="0" borderId="6" xfId="0" applyNumberFormat="1" applyBorder="1"/>
    <xf numFmtId="164" fontId="0" fillId="0" borderId="13" xfId="0" applyNumberFormat="1" applyBorder="1"/>
    <xf numFmtId="164" fontId="0" fillId="0" borderId="3" xfId="0" applyNumberFormat="1" applyBorder="1"/>
    <xf numFmtId="2" fontId="6" fillId="0" borderId="3" xfId="0" applyNumberFormat="1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4" fontId="6" fillId="0" borderId="3" xfId="0" applyNumberFormat="1" applyFont="1" applyBorder="1" applyAlignment="1" applyProtection="1">
      <alignment vertical="center"/>
      <protection locked="0"/>
    </xf>
    <xf numFmtId="164" fontId="0" fillId="0" borderId="3" xfId="2" applyFont="1" applyBorder="1" applyProtection="1">
      <protection locked="0"/>
    </xf>
    <xf numFmtId="4" fontId="1" fillId="0" borderId="3" xfId="0" applyNumberFormat="1" applyFont="1" applyBorder="1" applyProtection="1">
      <protection locked="0"/>
    </xf>
    <xf numFmtId="164" fontId="0" fillId="0" borderId="0" xfId="2" applyFont="1"/>
    <xf numFmtId="3" fontId="6" fillId="0" borderId="6" xfId="2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1" fontId="1" fillId="0" borderId="3" xfId="0" applyNumberFormat="1" applyFont="1" applyBorder="1"/>
    <xf numFmtId="1" fontId="0" fillId="0" borderId="0" xfId="0" applyNumberFormat="1"/>
    <xf numFmtId="2" fontId="0" fillId="0" borderId="3" xfId="0" applyNumberFormat="1" applyBorder="1" applyAlignment="1">
      <alignment horizontal="right"/>
    </xf>
    <xf numFmtId="0" fontId="0" fillId="0" borderId="0" xfId="0" applyAlignment="1"/>
    <xf numFmtId="3" fontId="0" fillId="0" borderId="3" xfId="0" applyNumberFormat="1" applyBorder="1" applyAlignment="1"/>
    <xf numFmtId="164" fontId="5" fillId="0" borderId="6" xfId="2" applyFont="1" applyBorder="1" applyAlignment="1">
      <alignment horizontal="center"/>
    </xf>
    <xf numFmtId="3" fontId="1" fillId="0" borderId="2" xfId="0" applyNumberFormat="1" applyFont="1" applyBorder="1"/>
    <xf numFmtId="0" fontId="6" fillId="0" borderId="8" xfId="0" applyFont="1" applyBorder="1" applyAlignment="1">
      <alignment horizontal="center"/>
    </xf>
    <xf numFmtId="168" fontId="0" fillId="0" borderId="3" xfId="2" applyNumberFormat="1" applyFont="1" applyBorder="1" applyAlignment="1"/>
    <xf numFmtId="168" fontId="0" fillId="0" borderId="3" xfId="2" applyNumberFormat="1" applyFont="1" applyBorder="1" applyAlignment="1">
      <alignment horizontal="right"/>
    </xf>
    <xf numFmtId="0" fontId="0" fillId="0" borderId="0" xfId="0" applyBorder="1"/>
    <xf numFmtId="2" fontId="0" fillId="0" borderId="0" xfId="0" applyNumberFormat="1" applyBorder="1"/>
    <xf numFmtId="2" fontId="1" fillId="0" borderId="0" xfId="0" applyNumberFormat="1" applyFont="1" applyBorder="1"/>
    <xf numFmtId="3" fontId="0" fillId="0" borderId="0" xfId="0" applyNumberFormat="1" applyBorder="1"/>
    <xf numFmtId="4" fontId="6" fillId="0" borderId="15" xfId="0" applyNumberFormat="1" applyFont="1" applyBorder="1"/>
    <xf numFmtId="168" fontId="6" fillId="0" borderId="6" xfId="2" applyNumberFormat="1" applyFont="1" applyBorder="1" applyAlignment="1">
      <alignment horizontal="center"/>
    </xf>
    <xf numFmtId="168" fontId="0" fillId="0" borderId="3" xfId="2" applyNumberFormat="1" applyFont="1" applyBorder="1"/>
    <xf numFmtId="170" fontId="0" fillId="0" borderId="3" xfId="2" applyNumberFormat="1" applyFont="1" applyBorder="1" applyProtection="1">
      <protection locked="0"/>
    </xf>
    <xf numFmtId="168" fontId="6" fillId="0" borderId="8" xfId="2" applyNumberFormat="1" applyFont="1" applyBorder="1" applyAlignment="1">
      <alignment horizontal="right"/>
    </xf>
    <xf numFmtId="164" fontId="6" fillId="0" borderId="16" xfId="2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168" fontId="6" fillId="0" borderId="12" xfId="2" applyNumberFormat="1" applyFont="1" applyBorder="1"/>
    <xf numFmtId="4" fontId="0" fillId="0" borderId="7" xfId="2" applyNumberFormat="1" applyFont="1" applyFill="1" applyBorder="1"/>
    <xf numFmtId="4" fontId="1" fillId="0" borderId="3" xfId="2" applyNumberFormat="1" applyFont="1" applyBorder="1"/>
    <xf numFmtId="4" fontId="0" fillId="0" borderId="3" xfId="2" applyNumberFormat="1" applyFont="1" applyBorder="1"/>
    <xf numFmtId="167" fontId="6" fillId="0" borderId="17" xfId="2" applyNumberFormat="1" applyFont="1" applyFill="1" applyBorder="1" applyAlignment="1" applyProtection="1">
      <alignment horizontal="center"/>
    </xf>
    <xf numFmtId="164" fontId="0" fillId="0" borderId="3" xfId="2" applyFont="1" applyBorder="1"/>
    <xf numFmtId="168" fontId="6" fillId="0" borderId="6" xfId="2" applyNumberFormat="1" applyFont="1" applyBorder="1" applyAlignment="1">
      <alignment horizontal="right"/>
    </xf>
    <xf numFmtId="168" fontId="6" fillId="0" borderId="9" xfId="2" applyNumberFormat="1" applyFont="1" applyBorder="1" applyAlignment="1">
      <alignment horizontal="right"/>
    </xf>
    <xf numFmtId="164" fontId="9" fillId="0" borderId="0" xfId="2" applyFont="1"/>
    <xf numFmtId="168" fontId="9" fillId="0" borderId="0" xfId="2" applyNumberFormat="1" applyFont="1"/>
    <xf numFmtId="43" fontId="0" fillId="0" borderId="3" xfId="0" applyNumberFormat="1" applyBorder="1"/>
    <xf numFmtId="168" fontId="6" fillId="0" borderId="9" xfId="2" applyNumberFormat="1" applyFont="1" applyBorder="1" applyAlignment="1">
      <alignment horizontal="center"/>
    </xf>
    <xf numFmtId="164" fontId="0" fillId="0" borderId="3" xfId="2" applyFont="1" applyBorder="1" applyAlignment="1" applyProtection="1">
      <alignment horizontal="right"/>
      <protection locked="0"/>
    </xf>
    <xf numFmtId="164" fontId="2" fillId="0" borderId="6" xfId="2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6" xfId="2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9" fontId="0" fillId="0" borderId="3" xfId="0" applyNumberFormat="1" applyBorder="1"/>
    <xf numFmtId="0" fontId="1" fillId="0" borderId="8" xfId="0" applyFont="1" applyBorder="1" applyAlignment="1">
      <alignment horizontal="right"/>
    </xf>
    <xf numFmtId="168" fontId="2" fillId="0" borderId="3" xfId="2" applyNumberFormat="1" applyFont="1" applyBorder="1" applyAlignment="1">
      <alignment horizontal="right"/>
    </xf>
    <xf numFmtId="168" fontId="2" fillId="0" borderId="12" xfId="2" applyNumberFormat="1" applyFont="1" applyBorder="1" applyAlignment="1">
      <alignment horizontal="right"/>
    </xf>
    <xf numFmtId="168" fontId="2" fillId="0" borderId="3" xfId="2" applyNumberFormat="1" applyFont="1" applyBorder="1"/>
    <xf numFmtId="3" fontId="2" fillId="0" borderId="3" xfId="0" applyNumberFormat="1" applyFont="1" applyBorder="1" applyAlignment="1">
      <alignment horizontal="right"/>
    </xf>
    <xf numFmtId="3" fontId="2" fillId="0" borderId="3" xfId="2" applyNumberFormat="1" applyFont="1" applyBorder="1" applyAlignment="1">
      <alignment horizontal="right"/>
    </xf>
    <xf numFmtId="3" fontId="2" fillId="0" borderId="6" xfId="2" applyNumberFormat="1" applyFont="1" applyBorder="1" applyAlignment="1">
      <alignment horizontal="right"/>
    </xf>
    <xf numFmtId="167" fontId="2" fillId="0" borderId="10" xfId="2" applyNumberFormat="1" applyFont="1" applyFill="1" applyBorder="1" applyAlignment="1" applyProtection="1">
      <alignment horizontal="center"/>
    </xf>
    <xf numFmtId="164" fontId="2" fillId="0" borderId="10" xfId="2" applyFont="1" applyFill="1" applyBorder="1" applyAlignment="1" applyProtection="1">
      <alignment horizontal="center"/>
    </xf>
    <xf numFmtId="4" fontId="2" fillId="0" borderId="6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164" fontId="2" fillId="0" borderId="3" xfId="2" applyFont="1" applyBorder="1" applyAlignment="1">
      <alignment horizontal="right"/>
    </xf>
    <xf numFmtId="164" fontId="2" fillId="0" borderId="3" xfId="2" applyFont="1" applyBorder="1" applyAlignment="1">
      <alignment horizontal="center"/>
    </xf>
    <xf numFmtId="164" fontId="2" fillId="0" borderId="8" xfId="2" applyFont="1" applyBorder="1" applyAlignment="1">
      <alignment horizontal="center"/>
    </xf>
    <xf numFmtId="3" fontId="2" fillId="0" borderId="8" xfId="0" applyNumberFormat="1" applyFont="1" applyBorder="1" applyAlignment="1">
      <alignment horizontal="right"/>
    </xf>
    <xf numFmtId="164" fontId="2" fillId="0" borderId="3" xfId="2" applyNumberFormat="1" applyFont="1" applyBorder="1" applyAlignment="1">
      <alignment horizontal="right"/>
    </xf>
    <xf numFmtId="164" fontId="9" fillId="0" borderId="3" xfId="2" applyFont="1" applyBorder="1"/>
    <xf numFmtId="164" fontId="2" fillId="0" borderId="3" xfId="2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" fontId="2" fillId="0" borderId="3" xfId="2" applyNumberFormat="1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164" fontId="2" fillId="0" borderId="14" xfId="2" applyFont="1" applyBorder="1" applyAlignment="1">
      <alignment horizontal="right"/>
    </xf>
    <xf numFmtId="164" fontId="2" fillId="0" borderId="14" xfId="2" applyFont="1" applyBorder="1" applyAlignment="1">
      <alignment horizontal="center"/>
    </xf>
    <xf numFmtId="164" fontId="2" fillId="0" borderId="0" xfId="2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4" fontId="2" fillId="0" borderId="3" xfId="0" applyNumberFormat="1" applyFont="1" applyBorder="1"/>
    <xf numFmtId="164" fontId="2" fillId="0" borderId="11" xfId="2" applyFont="1" applyBorder="1" applyAlignment="1">
      <alignment horizontal="center"/>
    </xf>
    <xf numFmtId="164" fontId="2" fillId="0" borderId="6" xfId="2" applyFont="1" applyBorder="1" applyAlignment="1">
      <alignment horizontal="right"/>
    </xf>
    <xf numFmtId="4" fontId="2" fillId="0" borderId="6" xfId="0" applyNumberFormat="1" applyFont="1" applyBorder="1" applyAlignment="1">
      <alignment horizontal="right"/>
    </xf>
    <xf numFmtId="164" fontId="0" fillId="0" borderId="3" xfId="2" applyNumberFormat="1" applyFont="1" applyBorder="1"/>
    <xf numFmtId="4" fontId="8" fillId="0" borderId="3" xfId="0" applyNumberFormat="1" applyFont="1" applyBorder="1" applyProtection="1">
      <protection locked="0"/>
    </xf>
    <xf numFmtId="164" fontId="0" fillId="0" borderId="0" xfId="2" applyFont="1" applyBorder="1"/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8"/>
  <sheetViews>
    <sheetView topLeftCell="A34" zoomScaleNormal="100" workbookViewId="0">
      <selection activeCell="F16" sqref="F16"/>
    </sheetView>
  </sheetViews>
  <sheetFormatPr baseColWidth="10" defaultColWidth="9" defaultRowHeight="30" x14ac:dyDescent="0.4"/>
  <cols>
    <col min="1" max="1" width="10.625" style="1" customWidth="1"/>
    <col min="2" max="9" width="9" style="1" customWidth="1"/>
  </cols>
  <sheetData>
    <row r="1" spans="1:13" x14ac:dyDescent="0.4">
      <c r="A1" s="12"/>
      <c r="B1" s="12"/>
      <c r="C1" s="12"/>
      <c r="D1" s="12"/>
      <c r="E1" s="12"/>
      <c r="F1" s="12"/>
      <c r="G1" s="12"/>
      <c r="H1" s="12"/>
      <c r="I1" s="12"/>
    </row>
    <row r="2" spans="1:13" x14ac:dyDescent="0.4">
      <c r="A2" s="12"/>
      <c r="B2" s="12"/>
      <c r="C2" s="12"/>
      <c r="D2" s="12"/>
      <c r="E2" s="12"/>
      <c r="F2" s="12"/>
      <c r="G2" s="12"/>
      <c r="H2" s="12"/>
      <c r="I2" s="12"/>
    </row>
    <row r="3" spans="1:13" x14ac:dyDescent="0.4">
      <c r="A3" s="12"/>
      <c r="B3" s="12"/>
      <c r="C3" s="12"/>
      <c r="D3" s="12"/>
      <c r="E3" s="12"/>
      <c r="F3" s="12"/>
      <c r="G3" s="12"/>
      <c r="H3" s="12"/>
      <c r="I3" s="12"/>
    </row>
    <row r="4" spans="1:13" x14ac:dyDescent="0.4">
      <c r="A4" s="1" t="s">
        <v>0</v>
      </c>
      <c r="J4" s="13"/>
      <c r="K4" s="13"/>
      <c r="L4" s="13"/>
      <c r="M4" s="13"/>
    </row>
    <row r="5" spans="1:13" x14ac:dyDescent="0.4">
      <c r="J5" s="13"/>
      <c r="K5" s="13"/>
      <c r="L5" s="13"/>
      <c r="M5" s="13"/>
    </row>
    <row r="6" spans="1:13" x14ac:dyDescent="0.4">
      <c r="J6" s="13"/>
      <c r="K6" s="13"/>
      <c r="L6" s="13"/>
      <c r="M6" s="13"/>
    </row>
    <row r="7" spans="1:13" x14ac:dyDescent="0.4">
      <c r="A7" s="1" t="s">
        <v>1</v>
      </c>
      <c r="J7" s="13"/>
      <c r="K7" s="13"/>
      <c r="L7" s="13"/>
      <c r="M7" s="13"/>
    </row>
    <row r="8" spans="1:13" x14ac:dyDescent="0.4">
      <c r="J8" s="13"/>
      <c r="K8" s="13"/>
      <c r="L8" s="13"/>
      <c r="M8" s="13"/>
    </row>
    <row r="9" spans="1:13" x14ac:dyDescent="0.4">
      <c r="J9" s="13"/>
      <c r="K9" s="13"/>
      <c r="L9" s="13"/>
      <c r="M9" s="13"/>
    </row>
    <row r="10" spans="1:13" x14ac:dyDescent="0.4">
      <c r="A10" s="1" t="s">
        <v>2</v>
      </c>
      <c r="J10" s="13"/>
      <c r="K10" s="13"/>
      <c r="L10" s="13"/>
      <c r="M10" s="13"/>
    </row>
    <row r="11" spans="1:13" x14ac:dyDescent="0.4">
      <c r="J11" s="13"/>
      <c r="K11" s="13"/>
      <c r="L11" s="13"/>
      <c r="M11" s="13"/>
    </row>
    <row r="12" spans="1:13" x14ac:dyDescent="0.4">
      <c r="J12" s="13"/>
      <c r="K12" s="13"/>
      <c r="L12" s="13"/>
      <c r="M12" s="13"/>
    </row>
    <row r="13" spans="1:13" x14ac:dyDescent="0.4">
      <c r="J13" s="13"/>
      <c r="K13" s="13"/>
      <c r="L13" s="13"/>
      <c r="M13" s="13"/>
    </row>
    <row r="14" spans="1:13" x14ac:dyDescent="0.4">
      <c r="A14" s="22">
        <v>2018</v>
      </c>
      <c r="J14" s="13"/>
      <c r="K14" s="13"/>
      <c r="L14" s="13"/>
      <c r="M14" s="13"/>
    </row>
    <row r="15" spans="1:13" x14ac:dyDescent="0.4">
      <c r="A15" s="37" t="s">
        <v>24</v>
      </c>
      <c r="B15" s="12"/>
      <c r="C15" s="12"/>
      <c r="D15" s="12"/>
      <c r="E15" s="12"/>
      <c r="F15" s="12"/>
      <c r="G15" s="12"/>
      <c r="H15" s="12"/>
      <c r="I15" s="11" t="s">
        <v>3</v>
      </c>
      <c r="K15" s="11"/>
      <c r="L15" s="11"/>
      <c r="M15" s="11"/>
    </row>
    <row r="16" spans="1:13" x14ac:dyDescent="0.4">
      <c r="B16" s="12"/>
      <c r="C16" s="12"/>
      <c r="D16" s="12"/>
      <c r="E16" s="12"/>
      <c r="F16" s="12"/>
      <c r="G16" s="12"/>
      <c r="H16" s="12"/>
      <c r="I16" s="12"/>
    </row>
    <row r="17" spans="1:9" x14ac:dyDescent="0.4">
      <c r="A17" s="12"/>
      <c r="B17" s="12"/>
      <c r="C17" s="12"/>
      <c r="D17" s="12"/>
      <c r="E17" s="12"/>
      <c r="F17" s="12"/>
      <c r="G17" s="12"/>
      <c r="H17" s="12"/>
      <c r="I17" s="12"/>
    </row>
    <row r="18" spans="1:9" x14ac:dyDescent="0.4">
      <c r="A18" s="12"/>
      <c r="B18" s="12"/>
      <c r="C18" s="12"/>
      <c r="D18" s="12"/>
      <c r="E18" s="12"/>
      <c r="F18" s="12"/>
      <c r="G18" s="12"/>
      <c r="H18" s="12"/>
      <c r="I18" s="12"/>
    </row>
    <row r="19" spans="1:9" x14ac:dyDescent="0.4">
      <c r="A19" s="12"/>
      <c r="B19" s="12"/>
      <c r="C19" s="12"/>
      <c r="D19" s="12"/>
      <c r="E19" s="12"/>
      <c r="F19" s="12"/>
      <c r="G19" s="12"/>
      <c r="H19" s="12"/>
      <c r="I19" s="12"/>
    </row>
    <row r="20" spans="1:9" x14ac:dyDescent="0.4">
      <c r="A20" s="12"/>
      <c r="B20" s="12"/>
      <c r="C20" s="12"/>
      <c r="D20" s="12"/>
      <c r="E20" s="12"/>
      <c r="F20" s="12"/>
      <c r="G20" s="12"/>
      <c r="H20" s="12"/>
      <c r="I20" s="12"/>
    </row>
    <row r="21" spans="1:9" x14ac:dyDescent="0.4">
      <c r="A21" s="12"/>
      <c r="B21" s="12"/>
      <c r="C21" s="12"/>
      <c r="D21" s="12"/>
      <c r="E21" s="12"/>
      <c r="F21" s="12"/>
      <c r="G21" s="12"/>
      <c r="H21" s="12"/>
      <c r="I21" s="12"/>
    </row>
    <row r="22" spans="1:9" x14ac:dyDescent="0.4">
      <c r="A22" s="12"/>
      <c r="B22" s="12"/>
      <c r="C22" s="12"/>
      <c r="D22" s="12"/>
      <c r="E22" s="12"/>
      <c r="F22" s="12"/>
      <c r="G22" s="12"/>
      <c r="H22" s="12"/>
      <c r="I22" s="12"/>
    </row>
    <row r="23" spans="1:9" x14ac:dyDescent="0.4">
      <c r="A23" s="12"/>
      <c r="B23" s="12"/>
      <c r="C23" s="12"/>
      <c r="D23" s="12"/>
      <c r="E23" s="12"/>
      <c r="F23" s="12"/>
      <c r="G23" s="12"/>
      <c r="H23" s="12"/>
      <c r="I23" s="12"/>
    </row>
    <row r="24" spans="1:9" x14ac:dyDescent="0.4">
      <c r="A24" s="12"/>
      <c r="B24" s="12"/>
      <c r="C24" s="12"/>
      <c r="D24" s="12"/>
      <c r="E24" s="12"/>
      <c r="F24" s="12"/>
      <c r="G24" s="12"/>
      <c r="H24" s="12"/>
      <c r="I24" s="12"/>
    </row>
    <row r="25" spans="1:9" x14ac:dyDescent="0.4">
      <c r="A25" s="12"/>
      <c r="B25" s="12"/>
      <c r="C25" s="12"/>
      <c r="D25" s="12"/>
      <c r="E25" s="12"/>
      <c r="F25" s="12"/>
      <c r="G25" s="12"/>
      <c r="H25" s="12"/>
      <c r="I25" s="12"/>
    </row>
    <row r="26" spans="1:9" x14ac:dyDescent="0.4">
      <c r="A26" s="12"/>
      <c r="B26" s="12"/>
      <c r="C26" s="12"/>
      <c r="D26" s="12"/>
      <c r="E26" s="12"/>
      <c r="F26" s="12"/>
      <c r="G26" s="12"/>
      <c r="H26" s="12"/>
      <c r="I26" s="12"/>
    </row>
    <row r="27" spans="1:9" x14ac:dyDescent="0.4">
      <c r="A27" s="12"/>
      <c r="B27" s="12"/>
      <c r="C27" s="12"/>
      <c r="D27" s="12"/>
      <c r="E27" s="12"/>
      <c r="F27" s="12"/>
      <c r="G27" s="12"/>
      <c r="H27" s="12"/>
      <c r="I27" s="12"/>
    </row>
    <row r="28" spans="1:9" x14ac:dyDescent="0.4">
      <c r="A28" s="12"/>
      <c r="B28" s="12"/>
      <c r="C28" s="12"/>
      <c r="D28" s="12"/>
      <c r="E28" s="12"/>
      <c r="F28" s="12"/>
      <c r="G28" s="12"/>
      <c r="H28" s="12"/>
      <c r="I28" s="12"/>
    </row>
    <row r="29" spans="1:9" x14ac:dyDescent="0.4">
      <c r="A29" s="12"/>
      <c r="B29" s="12"/>
      <c r="C29" s="12"/>
      <c r="D29" s="12"/>
      <c r="E29" s="12"/>
      <c r="F29" s="12"/>
      <c r="G29" s="12"/>
      <c r="H29" s="12"/>
      <c r="I29" s="12"/>
    </row>
    <row r="30" spans="1:9" x14ac:dyDescent="0.4">
      <c r="A30" s="12"/>
      <c r="B30" s="12"/>
      <c r="C30" s="12"/>
      <c r="D30" s="12"/>
      <c r="E30" s="12"/>
      <c r="F30" s="12"/>
      <c r="G30" s="12"/>
      <c r="H30" s="12"/>
      <c r="I30" s="12"/>
    </row>
    <row r="31" spans="1:9" x14ac:dyDescent="0.4">
      <c r="A31" s="12"/>
      <c r="B31" s="12"/>
      <c r="C31" s="12"/>
      <c r="D31" s="12"/>
      <c r="E31" s="12"/>
      <c r="F31" s="12"/>
      <c r="G31" s="12"/>
      <c r="H31" s="12"/>
      <c r="I31" s="12"/>
    </row>
    <row r="32" spans="1:9" x14ac:dyDescent="0.4">
      <c r="A32" s="12"/>
      <c r="B32" s="12"/>
      <c r="C32" s="12"/>
      <c r="D32" s="12"/>
      <c r="E32" s="12"/>
      <c r="F32" s="12"/>
      <c r="G32" s="12"/>
      <c r="H32" s="12"/>
      <c r="I32" s="12"/>
    </row>
    <row r="33" spans="1:9" x14ac:dyDescent="0.4">
      <c r="A33" s="12"/>
      <c r="B33" s="12"/>
      <c r="C33" s="12"/>
      <c r="D33" s="12"/>
      <c r="E33" s="12"/>
      <c r="F33" s="12"/>
      <c r="G33" s="12"/>
      <c r="H33" s="12"/>
      <c r="I33" s="12"/>
    </row>
    <row r="34" spans="1:9" x14ac:dyDescent="0.4">
      <c r="A34" s="12"/>
      <c r="B34" s="12"/>
      <c r="C34" s="12"/>
      <c r="D34" s="12"/>
      <c r="E34" s="12"/>
      <c r="F34" s="12"/>
      <c r="G34" s="12"/>
      <c r="H34" s="12"/>
      <c r="I34" s="12"/>
    </row>
    <row r="35" spans="1:9" x14ac:dyDescent="0.4">
      <c r="A35" s="12"/>
      <c r="B35" s="12"/>
      <c r="C35" s="12"/>
      <c r="D35" s="12"/>
      <c r="E35" s="12"/>
      <c r="F35" s="12"/>
      <c r="G35" s="12"/>
      <c r="H35" s="12"/>
      <c r="I35" s="12"/>
    </row>
    <row r="36" spans="1:9" x14ac:dyDescent="0.4">
      <c r="A36" s="12"/>
      <c r="B36" s="12"/>
      <c r="C36" s="12"/>
      <c r="D36" s="12"/>
      <c r="E36" s="12"/>
      <c r="F36" s="12"/>
      <c r="G36" s="12"/>
      <c r="H36" s="12"/>
      <c r="I36" s="12"/>
    </row>
    <row r="37" spans="1:9" x14ac:dyDescent="0.4">
      <c r="A37" s="12"/>
      <c r="B37" s="12"/>
      <c r="C37" s="12"/>
      <c r="D37" s="12"/>
      <c r="E37" s="12"/>
      <c r="F37" s="12"/>
      <c r="G37" s="12"/>
      <c r="H37" s="12"/>
      <c r="I37" s="12"/>
    </row>
    <row r="38" spans="1:9" x14ac:dyDescent="0.4">
      <c r="A38" s="12"/>
      <c r="B38" s="12"/>
      <c r="C38" s="12"/>
      <c r="D38" s="12"/>
      <c r="E38" s="12"/>
      <c r="F38" s="12"/>
      <c r="G38" s="12"/>
      <c r="H38" s="12"/>
      <c r="I38" s="12"/>
    </row>
    <row r="39" spans="1:9" x14ac:dyDescent="0.4">
      <c r="A39" s="12"/>
      <c r="B39" s="12"/>
      <c r="C39" s="12"/>
      <c r="D39" s="12"/>
      <c r="E39" s="12"/>
      <c r="F39" s="12"/>
      <c r="G39" s="12"/>
      <c r="H39" s="12"/>
      <c r="I39" s="12"/>
    </row>
    <row r="40" spans="1:9" x14ac:dyDescent="0.4">
      <c r="A40" s="12"/>
      <c r="B40" s="12"/>
      <c r="C40" s="12"/>
      <c r="D40" s="12"/>
      <c r="E40" s="12"/>
      <c r="F40" s="12"/>
      <c r="G40" s="12"/>
      <c r="H40" s="12"/>
      <c r="I40" s="12"/>
    </row>
    <row r="41" spans="1:9" x14ac:dyDescent="0.4">
      <c r="A41" s="12"/>
      <c r="B41" s="12"/>
      <c r="C41" s="12"/>
      <c r="D41" s="12"/>
      <c r="E41" s="12"/>
      <c r="F41" s="12"/>
      <c r="G41" s="12"/>
      <c r="H41" s="12"/>
      <c r="I41" s="12"/>
    </row>
    <row r="42" spans="1:9" x14ac:dyDescent="0.4">
      <c r="A42" s="12"/>
      <c r="B42" s="12"/>
      <c r="C42" s="12"/>
      <c r="D42" s="12"/>
      <c r="E42" s="12"/>
      <c r="F42" s="12"/>
      <c r="G42" s="12"/>
      <c r="H42" s="12"/>
      <c r="I42" s="12"/>
    </row>
    <row r="43" spans="1:9" x14ac:dyDescent="0.4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4">
      <c r="A44" s="12"/>
      <c r="B44" s="12"/>
      <c r="C44" s="12"/>
      <c r="D44" s="12"/>
      <c r="E44" s="12"/>
      <c r="F44" s="12"/>
      <c r="G44" s="12"/>
      <c r="H44" s="12"/>
      <c r="I44" s="12"/>
    </row>
    <row r="45" spans="1:9" x14ac:dyDescent="0.4">
      <c r="A45" s="12"/>
      <c r="B45" s="12"/>
      <c r="C45" s="12"/>
      <c r="D45" s="12"/>
      <c r="E45" s="12"/>
      <c r="F45" s="12"/>
      <c r="G45" s="12"/>
      <c r="H45" s="12"/>
      <c r="I45" s="12"/>
    </row>
    <row r="46" spans="1:9" x14ac:dyDescent="0.4">
      <c r="A46" s="12"/>
      <c r="B46" s="12"/>
      <c r="C46" s="12"/>
      <c r="D46" s="12"/>
      <c r="E46" s="12"/>
      <c r="F46" s="12"/>
      <c r="G46" s="12"/>
      <c r="H46" s="12"/>
      <c r="I46" s="12"/>
    </row>
    <row r="47" spans="1:9" x14ac:dyDescent="0.4">
      <c r="A47" s="12"/>
      <c r="B47" s="12"/>
      <c r="C47" s="12"/>
      <c r="D47" s="12"/>
      <c r="E47" s="12"/>
      <c r="F47" s="12"/>
      <c r="G47" s="12"/>
      <c r="H47" s="12"/>
      <c r="I47" s="12"/>
    </row>
    <row r="48" spans="1:9" x14ac:dyDescent="0.4">
      <c r="A48" s="12"/>
      <c r="B48" s="12"/>
      <c r="C48" s="12"/>
      <c r="D48" s="12"/>
      <c r="E48" s="12"/>
      <c r="F48" s="12"/>
      <c r="G48" s="12"/>
      <c r="H48" s="12"/>
      <c r="I48" s="12"/>
    </row>
    <row r="49" spans="1:9" x14ac:dyDescent="0.4">
      <c r="A49" s="12"/>
      <c r="B49" s="12"/>
      <c r="C49" s="12"/>
      <c r="D49" s="12"/>
      <c r="E49" s="12"/>
      <c r="F49" s="12"/>
      <c r="G49" s="12"/>
      <c r="H49" s="12"/>
      <c r="I49" s="12"/>
    </row>
    <row r="50" spans="1:9" x14ac:dyDescent="0.4">
      <c r="A50" s="12"/>
      <c r="B50" s="12"/>
      <c r="C50" s="12"/>
      <c r="D50" s="12"/>
      <c r="E50" s="12"/>
      <c r="F50" s="12"/>
      <c r="G50" s="12"/>
      <c r="H50" s="12"/>
      <c r="I50" s="12"/>
    </row>
    <row r="51" spans="1:9" x14ac:dyDescent="0.4">
      <c r="A51" s="12"/>
      <c r="B51" s="12"/>
      <c r="C51" s="12"/>
      <c r="D51" s="12"/>
      <c r="E51" s="12"/>
      <c r="F51" s="12"/>
      <c r="G51" s="12"/>
      <c r="H51" s="12"/>
      <c r="I51" s="12"/>
    </row>
    <row r="52" spans="1:9" x14ac:dyDescent="0.4">
      <c r="A52" s="12"/>
      <c r="B52" s="12"/>
      <c r="C52" s="12"/>
      <c r="D52" s="12"/>
      <c r="E52" s="12"/>
      <c r="F52" s="12"/>
      <c r="G52" s="12"/>
      <c r="H52" s="12"/>
      <c r="I52" s="12"/>
    </row>
    <row r="53" spans="1:9" x14ac:dyDescent="0.4">
      <c r="A53" s="12"/>
      <c r="B53" s="12"/>
      <c r="C53" s="12"/>
      <c r="D53" s="12"/>
      <c r="E53" s="12"/>
      <c r="F53" s="12"/>
      <c r="G53" s="12"/>
      <c r="H53" s="12"/>
      <c r="I53" s="12"/>
    </row>
    <row r="54" spans="1:9" x14ac:dyDescent="0.4">
      <c r="A54" s="12"/>
      <c r="B54" s="12"/>
      <c r="C54" s="12"/>
      <c r="D54" s="12"/>
      <c r="E54" s="12"/>
      <c r="F54" s="12"/>
      <c r="G54" s="12"/>
      <c r="H54" s="12"/>
      <c r="I54" s="12"/>
    </row>
    <row r="55" spans="1:9" x14ac:dyDescent="0.4">
      <c r="A55" s="12"/>
      <c r="B55" s="12"/>
      <c r="C55" s="12"/>
      <c r="D55" s="12"/>
      <c r="E55" s="12"/>
      <c r="F55" s="12"/>
      <c r="G55" s="12"/>
      <c r="H55" s="12"/>
      <c r="I55" s="12"/>
    </row>
    <row r="56" spans="1:9" x14ac:dyDescent="0.4">
      <c r="A56" s="12"/>
      <c r="B56" s="12"/>
      <c r="C56" s="12"/>
      <c r="D56" s="12"/>
      <c r="E56" s="12"/>
      <c r="F56" s="12"/>
      <c r="G56" s="12"/>
      <c r="H56" s="12"/>
      <c r="I56" s="12"/>
    </row>
    <row r="57" spans="1:9" x14ac:dyDescent="0.4">
      <c r="A57" s="12"/>
      <c r="B57" s="12"/>
      <c r="C57" s="12"/>
      <c r="D57" s="12"/>
      <c r="E57" s="12"/>
      <c r="F57" s="12"/>
      <c r="G57" s="12"/>
      <c r="H57" s="12"/>
      <c r="I57" s="12"/>
    </row>
    <row r="58" spans="1:9" x14ac:dyDescent="0.4">
      <c r="A58" s="12"/>
      <c r="B58" s="12"/>
      <c r="C58" s="12"/>
      <c r="D58" s="12"/>
      <c r="E58" s="12"/>
      <c r="F58" s="12"/>
      <c r="G58" s="12"/>
      <c r="H58" s="12"/>
      <c r="I58" s="12"/>
    </row>
    <row r="59" spans="1:9" x14ac:dyDescent="0.4">
      <c r="A59" s="12"/>
      <c r="B59" s="12"/>
      <c r="C59" s="12"/>
      <c r="D59" s="12"/>
      <c r="E59" s="12"/>
      <c r="F59" s="12"/>
      <c r="G59" s="12"/>
      <c r="H59" s="12"/>
      <c r="I59" s="12"/>
    </row>
    <row r="60" spans="1:9" x14ac:dyDescent="0.4">
      <c r="A60" s="12"/>
      <c r="B60" s="12"/>
      <c r="C60" s="12"/>
      <c r="D60" s="12"/>
      <c r="E60" s="12"/>
      <c r="F60" s="12"/>
      <c r="G60" s="12"/>
      <c r="H60" s="12"/>
      <c r="I60" s="12"/>
    </row>
    <row r="61" spans="1:9" x14ac:dyDescent="0.4">
      <c r="A61" s="12"/>
      <c r="B61" s="12"/>
      <c r="C61" s="12"/>
      <c r="D61" s="12"/>
      <c r="E61" s="12"/>
      <c r="F61" s="12"/>
      <c r="G61" s="12"/>
      <c r="H61" s="12"/>
      <c r="I61" s="12"/>
    </row>
    <row r="62" spans="1:9" x14ac:dyDescent="0.4">
      <c r="A62" s="12"/>
      <c r="B62" s="12"/>
      <c r="C62" s="12"/>
      <c r="D62" s="12"/>
      <c r="E62" s="12"/>
      <c r="F62" s="12"/>
      <c r="G62" s="12"/>
      <c r="H62" s="12"/>
      <c r="I62" s="12"/>
    </row>
    <row r="63" spans="1:9" x14ac:dyDescent="0.4">
      <c r="A63" s="12"/>
      <c r="B63" s="12"/>
      <c r="C63" s="12"/>
      <c r="D63" s="12"/>
      <c r="E63" s="12"/>
      <c r="F63" s="12"/>
      <c r="G63" s="12"/>
      <c r="H63" s="12"/>
      <c r="I63" s="12"/>
    </row>
    <row r="64" spans="1:9" x14ac:dyDescent="0.4">
      <c r="A64" s="12"/>
      <c r="B64" s="12"/>
      <c r="C64" s="12"/>
      <c r="D64" s="12"/>
      <c r="E64" s="12"/>
      <c r="F64" s="12"/>
      <c r="G64" s="12"/>
      <c r="H64" s="12"/>
      <c r="I64" s="12"/>
    </row>
    <row r="65" spans="1:9" x14ac:dyDescent="0.4">
      <c r="A65" s="12"/>
      <c r="B65" s="12"/>
      <c r="C65" s="12"/>
      <c r="D65" s="12"/>
      <c r="E65" s="12"/>
      <c r="F65" s="12"/>
      <c r="G65" s="12"/>
      <c r="H65" s="12"/>
      <c r="I65" s="12"/>
    </row>
    <row r="66" spans="1:9" x14ac:dyDescent="0.4">
      <c r="A66" s="12"/>
      <c r="B66" s="12"/>
      <c r="C66" s="12"/>
      <c r="D66" s="12"/>
      <c r="E66" s="12"/>
      <c r="F66" s="12"/>
      <c r="G66" s="12"/>
      <c r="H66" s="12"/>
      <c r="I66" s="12"/>
    </row>
    <row r="67" spans="1:9" x14ac:dyDescent="0.4">
      <c r="A67" s="12"/>
      <c r="B67" s="12"/>
      <c r="C67" s="12"/>
      <c r="D67" s="12"/>
      <c r="E67" s="12"/>
      <c r="F67" s="12"/>
      <c r="G67" s="12"/>
      <c r="H67" s="12"/>
      <c r="I67" s="12"/>
    </row>
    <row r="68" spans="1:9" x14ac:dyDescent="0.4">
      <c r="A68" s="12"/>
      <c r="B68" s="12"/>
      <c r="C68" s="12"/>
      <c r="D68" s="12"/>
      <c r="E68" s="12"/>
      <c r="F68" s="12"/>
      <c r="G68" s="12"/>
      <c r="H68" s="12"/>
      <c r="I68" s="12"/>
    </row>
    <row r="69" spans="1:9" x14ac:dyDescent="0.4">
      <c r="A69" s="12"/>
      <c r="B69" s="12"/>
      <c r="C69" s="12"/>
      <c r="D69" s="12"/>
      <c r="E69" s="12"/>
      <c r="F69" s="12"/>
      <c r="G69" s="12"/>
      <c r="H69" s="12"/>
      <c r="I69" s="12"/>
    </row>
    <row r="70" spans="1:9" x14ac:dyDescent="0.4">
      <c r="A70" s="12"/>
      <c r="B70" s="12"/>
      <c r="C70" s="12"/>
      <c r="D70" s="12"/>
      <c r="E70" s="12"/>
      <c r="F70" s="12"/>
      <c r="G70" s="12"/>
      <c r="H70" s="12"/>
      <c r="I70" s="12"/>
    </row>
    <row r="71" spans="1:9" x14ac:dyDescent="0.4">
      <c r="A71" s="12"/>
      <c r="B71" s="12"/>
      <c r="C71" s="12"/>
      <c r="D71" s="12"/>
      <c r="E71" s="12"/>
      <c r="F71" s="12"/>
      <c r="G71" s="12"/>
      <c r="H71" s="12"/>
      <c r="I71" s="12"/>
    </row>
    <row r="72" spans="1:9" x14ac:dyDescent="0.4">
      <c r="A72" s="12"/>
      <c r="B72" s="12"/>
      <c r="C72" s="12"/>
      <c r="D72" s="12"/>
      <c r="E72" s="12"/>
      <c r="F72" s="12"/>
      <c r="G72" s="12"/>
      <c r="H72" s="12"/>
      <c r="I72" s="12"/>
    </row>
    <row r="73" spans="1:9" x14ac:dyDescent="0.4">
      <c r="A73" s="12"/>
      <c r="B73" s="12"/>
      <c r="C73" s="12"/>
      <c r="D73" s="12"/>
      <c r="E73" s="12"/>
      <c r="F73" s="12"/>
      <c r="G73" s="12"/>
      <c r="H73" s="12"/>
      <c r="I73" s="12"/>
    </row>
    <row r="74" spans="1:9" x14ac:dyDescent="0.4">
      <c r="A74" s="12"/>
      <c r="B74" s="12"/>
      <c r="C74" s="12"/>
      <c r="D74" s="12"/>
      <c r="E74" s="12"/>
      <c r="F74" s="12"/>
      <c r="G74" s="12"/>
      <c r="H74" s="12"/>
      <c r="I74" s="12"/>
    </row>
    <row r="75" spans="1:9" x14ac:dyDescent="0.4">
      <c r="A75" s="12"/>
      <c r="B75" s="12"/>
      <c r="C75" s="12"/>
      <c r="D75" s="12"/>
      <c r="E75" s="12"/>
      <c r="F75" s="12"/>
      <c r="G75" s="12"/>
      <c r="H75" s="12"/>
      <c r="I75" s="12"/>
    </row>
    <row r="76" spans="1:9" x14ac:dyDescent="0.4">
      <c r="A76" s="12"/>
      <c r="B76" s="12"/>
      <c r="C76" s="12"/>
      <c r="D76" s="12"/>
      <c r="E76" s="12"/>
      <c r="F76" s="12"/>
      <c r="G76" s="12"/>
      <c r="H76" s="12"/>
      <c r="I76" s="12"/>
    </row>
    <row r="77" spans="1:9" x14ac:dyDescent="0.4">
      <c r="A77" s="12"/>
      <c r="B77" s="12"/>
      <c r="C77" s="12"/>
      <c r="D77" s="12"/>
      <c r="E77" s="12"/>
      <c r="F77" s="12"/>
      <c r="G77" s="12"/>
      <c r="H77" s="12"/>
      <c r="I77" s="12"/>
    </row>
    <row r="78" spans="1:9" x14ac:dyDescent="0.4">
      <c r="A78" s="12"/>
      <c r="B78" s="12"/>
      <c r="C78" s="12"/>
      <c r="D78" s="12"/>
      <c r="E78" s="12"/>
      <c r="F78" s="12"/>
      <c r="G78" s="12"/>
      <c r="H78" s="12"/>
      <c r="I78" s="12"/>
    </row>
    <row r="79" spans="1:9" x14ac:dyDescent="0.4">
      <c r="A79" s="12"/>
      <c r="B79" s="12"/>
      <c r="C79" s="12"/>
      <c r="D79" s="12"/>
      <c r="E79" s="12"/>
      <c r="F79" s="12"/>
      <c r="G79" s="12"/>
      <c r="H79" s="12"/>
      <c r="I79" s="12"/>
    </row>
    <row r="80" spans="1:9" x14ac:dyDescent="0.4">
      <c r="A80" s="12"/>
      <c r="B80" s="12"/>
      <c r="C80" s="12"/>
      <c r="D80" s="12"/>
      <c r="E80" s="12"/>
      <c r="F80" s="12"/>
      <c r="G80" s="12"/>
      <c r="H80" s="12"/>
      <c r="I80" s="12"/>
    </row>
    <row r="81" spans="1:9" x14ac:dyDescent="0.4">
      <c r="A81" s="12"/>
      <c r="B81" s="12"/>
      <c r="C81" s="12"/>
      <c r="D81" s="12"/>
      <c r="E81" s="12"/>
      <c r="F81" s="12"/>
      <c r="G81" s="12"/>
      <c r="H81" s="12"/>
      <c r="I81" s="12"/>
    </row>
    <row r="82" spans="1:9" x14ac:dyDescent="0.4">
      <c r="A82" s="12"/>
      <c r="B82" s="12"/>
      <c r="C82" s="12"/>
      <c r="D82" s="12"/>
      <c r="E82" s="12"/>
      <c r="F82" s="12"/>
      <c r="G82" s="12"/>
      <c r="H82" s="12"/>
      <c r="I82" s="12"/>
    </row>
    <row r="83" spans="1:9" x14ac:dyDescent="0.4">
      <c r="A83" s="12"/>
      <c r="B83" s="12"/>
      <c r="C83" s="12"/>
      <c r="D83" s="12"/>
      <c r="E83" s="12"/>
      <c r="F83" s="12"/>
      <c r="G83" s="12"/>
      <c r="H83" s="12"/>
      <c r="I83" s="12"/>
    </row>
    <row r="84" spans="1:9" x14ac:dyDescent="0.4">
      <c r="A84" s="12"/>
      <c r="B84" s="12"/>
      <c r="C84" s="12"/>
      <c r="D84" s="12"/>
      <c r="E84" s="12"/>
      <c r="F84" s="12"/>
      <c r="G84" s="12"/>
      <c r="H84" s="12"/>
      <c r="I84" s="12"/>
    </row>
    <row r="85" spans="1:9" x14ac:dyDescent="0.4">
      <c r="A85" s="12"/>
      <c r="B85" s="12"/>
      <c r="C85" s="12"/>
      <c r="D85" s="12"/>
      <c r="E85" s="12"/>
      <c r="F85" s="12"/>
      <c r="G85" s="12"/>
      <c r="H85" s="12"/>
      <c r="I85" s="12"/>
    </row>
    <row r="86" spans="1:9" x14ac:dyDescent="0.4">
      <c r="A86" s="12"/>
      <c r="B86" s="12"/>
      <c r="C86" s="12"/>
      <c r="D86" s="12"/>
      <c r="E86" s="12"/>
      <c r="F86" s="12"/>
      <c r="G86" s="12"/>
      <c r="H86" s="12"/>
      <c r="I86" s="12"/>
    </row>
    <row r="87" spans="1:9" x14ac:dyDescent="0.4">
      <c r="A87" s="12"/>
      <c r="B87" s="12"/>
      <c r="C87" s="12"/>
      <c r="D87" s="12"/>
      <c r="E87" s="12"/>
      <c r="F87" s="12"/>
      <c r="G87" s="12"/>
      <c r="H87" s="12"/>
      <c r="I87" s="12"/>
    </row>
    <row r="88" spans="1:9" x14ac:dyDescent="0.4">
      <c r="A88" s="12"/>
      <c r="B88" s="12"/>
      <c r="C88" s="12"/>
      <c r="D88" s="12"/>
      <c r="E88" s="12"/>
      <c r="F88" s="12"/>
      <c r="G88" s="12"/>
      <c r="H88" s="12"/>
      <c r="I88" s="12"/>
    </row>
    <row r="89" spans="1:9" x14ac:dyDescent="0.4">
      <c r="A89" s="12"/>
      <c r="B89" s="12"/>
      <c r="C89" s="12"/>
      <c r="D89" s="12"/>
      <c r="E89" s="12"/>
      <c r="F89" s="12"/>
      <c r="G89" s="12"/>
      <c r="H89" s="12"/>
      <c r="I89" s="12"/>
    </row>
    <row r="90" spans="1:9" x14ac:dyDescent="0.4">
      <c r="A90" s="12"/>
      <c r="B90" s="12"/>
      <c r="C90" s="12"/>
      <c r="D90" s="12"/>
      <c r="E90" s="12"/>
      <c r="F90" s="12"/>
      <c r="G90" s="12"/>
      <c r="H90" s="12"/>
      <c r="I90" s="12"/>
    </row>
    <row r="91" spans="1:9" x14ac:dyDescent="0.4">
      <c r="A91" s="12"/>
      <c r="B91" s="12"/>
      <c r="C91" s="12"/>
      <c r="D91" s="12"/>
      <c r="E91" s="12"/>
      <c r="F91" s="12"/>
      <c r="G91" s="12"/>
      <c r="H91" s="12"/>
      <c r="I91" s="12"/>
    </row>
    <row r="92" spans="1:9" x14ac:dyDescent="0.4">
      <c r="A92" s="12"/>
      <c r="B92" s="12"/>
      <c r="C92" s="12"/>
      <c r="D92" s="12"/>
      <c r="E92" s="12"/>
      <c r="F92" s="12"/>
      <c r="G92" s="12"/>
      <c r="H92" s="12"/>
      <c r="I92" s="12"/>
    </row>
    <row r="93" spans="1:9" x14ac:dyDescent="0.4">
      <c r="A93" s="12"/>
      <c r="B93" s="12"/>
      <c r="C93" s="12"/>
      <c r="D93" s="12"/>
      <c r="E93" s="12"/>
      <c r="F93" s="12"/>
      <c r="G93" s="12"/>
      <c r="H93" s="12"/>
      <c r="I93" s="12"/>
    </row>
    <row r="94" spans="1:9" x14ac:dyDescent="0.4">
      <c r="A94" s="12"/>
      <c r="B94" s="12"/>
      <c r="C94" s="12"/>
      <c r="D94" s="12"/>
      <c r="E94" s="12"/>
      <c r="F94" s="12"/>
      <c r="G94" s="12"/>
      <c r="H94" s="12"/>
      <c r="I94" s="12"/>
    </row>
    <row r="95" spans="1:9" x14ac:dyDescent="0.4">
      <c r="A95" s="12"/>
      <c r="B95" s="12"/>
      <c r="C95" s="12"/>
      <c r="D95" s="12"/>
      <c r="E95" s="12"/>
      <c r="F95" s="12"/>
      <c r="G95" s="12"/>
      <c r="H95" s="12"/>
      <c r="I95" s="12"/>
    </row>
    <row r="96" spans="1:9" x14ac:dyDescent="0.4">
      <c r="A96" s="12"/>
      <c r="B96" s="12"/>
      <c r="C96" s="12"/>
      <c r="D96" s="12"/>
      <c r="E96" s="12"/>
      <c r="F96" s="12"/>
      <c r="G96" s="12"/>
      <c r="H96" s="12"/>
      <c r="I96" s="12"/>
    </row>
    <row r="97" spans="1:9" x14ac:dyDescent="0.4">
      <c r="A97" s="12"/>
      <c r="B97" s="12"/>
      <c r="C97" s="12"/>
      <c r="D97" s="12"/>
      <c r="E97" s="12"/>
      <c r="F97" s="12"/>
      <c r="G97" s="12"/>
      <c r="H97" s="12"/>
      <c r="I97" s="12"/>
    </row>
    <row r="98" spans="1:9" x14ac:dyDescent="0.4">
      <c r="A98" s="12"/>
      <c r="B98" s="12"/>
      <c r="C98" s="12"/>
      <c r="D98" s="12"/>
      <c r="E98" s="12"/>
      <c r="F98" s="12"/>
      <c r="G98" s="12"/>
      <c r="H98" s="12"/>
      <c r="I98" s="12"/>
    </row>
    <row r="99" spans="1:9" x14ac:dyDescent="0.4">
      <c r="A99" s="12"/>
      <c r="B99" s="12"/>
      <c r="C99" s="12"/>
      <c r="D99" s="12"/>
      <c r="E99" s="12"/>
      <c r="F99" s="12"/>
      <c r="G99" s="12"/>
      <c r="H99" s="12"/>
      <c r="I99" s="12"/>
    </row>
    <row r="100" spans="1:9" x14ac:dyDescent="0.4">
      <c r="A100" s="12"/>
      <c r="B100" s="12"/>
      <c r="C100" s="12"/>
      <c r="D100" s="12"/>
      <c r="E100" s="12"/>
      <c r="F100" s="12"/>
      <c r="G100" s="12"/>
      <c r="H100" s="12"/>
      <c r="I100" s="12"/>
    </row>
    <row r="101" spans="1:9" x14ac:dyDescent="0.4">
      <c r="A101" s="12"/>
      <c r="B101" s="12"/>
      <c r="C101" s="12"/>
      <c r="D101" s="12"/>
      <c r="E101" s="12"/>
      <c r="F101" s="12"/>
      <c r="G101" s="12"/>
      <c r="H101" s="12"/>
      <c r="I101" s="12"/>
    </row>
    <row r="102" spans="1:9" x14ac:dyDescent="0.4">
      <c r="A102" s="12"/>
      <c r="B102" s="12"/>
      <c r="C102" s="12"/>
      <c r="D102" s="12"/>
      <c r="E102" s="12"/>
      <c r="F102" s="12"/>
      <c r="G102" s="12"/>
      <c r="H102" s="12"/>
      <c r="I102" s="12"/>
    </row>
    <row r="103" spans="1:9" x14ac:dyDescent="0.4">
      <c r="A103" s="12"/>
      <c r="B103" s="12"/>
      <c r="C103" s="12"/>
      <c r="D103" s="12"/>
      <c r="E103" s="12"/>
      <c r="F103" s="12"/>
      <c r="G103" s="12"/>
      <c r="H103" s="12"/>
      <c r="I103" s="12"/>
    </row>
    <row r="104" spans="1:9" x14ac:dyDescent="0.4">
      <c r="A104" s="12"/>
      <c r="B104" s="12"/>
      <c r="C104" s="12"/>
      <c r="D104" s="12"/>
      <c r="E104" s="12"/>
      <c r="F104" s="12"/>
      <c r="G104" s="12"/>
      <c r="H104" s="12"/>
      <c r="I104" s="12"/>
    </row>
    <row r="105" spans="1:9" x14ac:dyDescent="0.4">
      <c r="A105" s="12"/>
      <c r="B105" s="12"/>
      <c r="C105" s="12"/>
      <c r="D105" s="12"/>
      <c r="E105" s="12"/>
      <c r="F105" s="12"/>
      <c r="G105" s="12"/>
      <c r="H105" s="12"/>
      <c r="I105" s="12"/>
    </row>
    <row r="106" spans="1:9" x14ac:dyDescent="0.4">
      <c r="A106" s="12"/>
      <c r="B106" s="12"/>
      <c r="C106" s="12"/>
      <c r="D106" s="12"/>
      <c r="E106" s="12"/>
      <c r="F106" s="12"/>
      <c r="G106" s="12"/>
      <c r="H106" s="12"/>
      <c r="I106" s="12"/>
    </row>
    <row r="107" spans="1:9" x14ac:dyDescent="0.4">
      <c r="A107" s="12"/>
      <c r="B107" s="12"/>
      <c r="C107" s="12"/>
      <c r="D107" s="12"/>
      <c r="E107" s="12"/>
      <c r="F107" s="12"/>
      <c r="G107" s="12"/>
      <c r="H107" s="12"/>
      <c r="I107" s="12"/>
    </row>
    <row r="108" spans="1:9" x14ac:dyDescent="0.4">
      <c r="A108" s="12"/>
      <c r="B108" s="12"/>
      <c r="C108" s="12"/>
      <c r="D108" s="12"/>
      <c r="E108" s="12"/>
      <c r="F108" s="12"/>
      <c r="G108" s="12"/>
      <c r="H108" s="12"/>
      <c r="I108" s="12"/>
    </row>
    <row r="109" spans="1:9" x14ac:dyDescent="0.4">
      <c r="A109" s="12"/>
      <c r="B109" s="12"/>
      <c r="C109" s="12"/>
      <c r="D109" s="12"/>
      <c r="E109" s="12"/>
      <c r="F109" s="12"/>
      <c r="G109" s="12"/>
      <c r="H109" s="12"/>
      <c r="I109" s="12"/>
    </row>
    <row r="110" spans="1:9" x14ac:dyDescent="0.4">
      <c r="A110" s="12"/>
      <c r="B110" s="12"/>
      <c r="C110" s="12"/>
      <c r="D110" s="12"/>
      <c r="E110" s="12"/>
      <c r="F110" s="12"/>
      <c r="G110" s="12"/>
      <c r="H110" s="12"/>
      <c r="I110" s="12"/>
    </row>
    <row r="111" spans="1:9" x14ac:dyDescent="0.4">
      <c r="A111" s="12"/>
      <c r="B111" s="12"/>
      <c r="C111" s="12"/>
      <c r="D111" s="12"/>
      <c r="E111" s="12"/>
      <c r="F111" s="12"/>
      <c r="G111" s="12"/>
      <c r="H111" s="12"/>
      <c r="I111" s="12"/>
    </row>
    <row r="112" spans="1:9" x14ac:dyDescent="0.4">
      <c r="A112" s="12"/>
      <c r="B112" s="12"/>
      <c r="C112" s="12"/>
      <c r="D112" s="12"/>
      <c r="E112" s="12"/>
      <c r="F112" s="12"/>
      <c r="G112" s="12"/>
      <c r="H112" s="12"/>
      <c r="I112" s="12"/>
    </row>
    <row r="113" spans="1:9" x14ac:dyDescent="0.4">
      <c r="A113" s="12"/>
      <c r="B113" s="12"/>
      <c r="C113" s="12"/>
      <c r="D113" s="12"/>
      <c r="E113" s="12"/>
      <c r="F113" s="12"/>
      <c r="G113" s="12"/>
      <c r="H113" s="12"/>
      <c r="I113" s="12"/>
    </row>
    <row r="114" spans="1:9" x14ac:dyDescent="0.4">
      <c r="A114" s="12"/>
      <c r="B114" s="12"/>
      <c r="C114" s="12"/>
      <c r="D114" s="12"/>
      <c r="E114" s="12"/>
      <c r="F114" s="12"/>
      <c r="G114" s="12"/>
      <c r="H114" s="12"/>
      <c r="I114" s="12"/>
    </row>
    <row r="115" spans="1:9" x14ac:dyDescent="0.4">
      <c r="A115" s="12"/>
      <c r="B115" s="12"/>
      <c r="C115" s="12"/>
      <c r="D115" s="12"/>
      <c r="E115" s="12"/>
      <c r="F115" s="12"/>
      <c r="G115" s="12"/>
      <c r="H115" s="12"/>
      <c r="I115" s="12"/>
    </row>
    <row r="116" spans="1:9" x14ac:dyDescent="0.4">
      <c r="A116" s="12"/>
      <c r="B116" s="12"/>
      <c r="C116" s="12"/>
      <c r="D116" s="12"/>
      <c r="E116" s="12"/>
      <c r="F116" s="12"/>
      <c r="G116" s="12"/>
      <c r="H116" s="12"/>
      <c r="I116" s="12"/>
    </row>
    <row r="117" spans="1:9" x14ac:dyDescent="0.4">
      <c r="A117" s="12"/>
      <c r="B117" s="12"/>
      <c r="C117" s="12"/>
      <c r="D117" s="12"/>
      <c r="E117" s="12"/>
      <c r="F117" s="12"/>
      <c r="G117" s="12"/>
      <c r="H117" s="12"/>
      <c r="I117" s="12"/>
    </row>
    <row r="118" spans="1:9" x14ac:dyDescent="0.4">
      <c r="A118" s="12"/>
      <c r="B118" s="12"/>
      <c r="C118" s="12"/>
      <c r="D118" s="12"/>
      <c r="E118" s="12"/>
      <c r="F118" s="12"/>
      <c r="G118" s="12"/>
      <c r="H118" s="12"/>
      <c r="I118" s="12"/>
    </row>
    <row r="119" spans="1:9" x14ac:dyDescent="0.4">
      <c r="A119" s="12"/>
      <c r="B119" s="12"/>
      <c r="C119" s="12"/>
      <c r="D119" s="12"/>
      <c r="E119" s="12"/>
      <c r="F119" s="12"/>
      <c r="G119" s="12"/>
      <c r="H119" s="12"/>
      <c r="I119" s="12"/>
    </row>
    <row r="120" spans="1:9" x14ac:dyDescent="0.4">
      <c r="A120" s="12"/>
      <c r="B120" s="12"/>
      <c r="C120" s="12"/>
      <c r="D120" s="12"/>
      <c r="E120" s="12"/>
      <c r="F120" s="12"/>
      <c r="G120" s="12"/>
      <c r="H120" s="12"/>
      <c r="I120" s="12"/>
    </row>
    <row r="121" spans="1:9" x14ac:dyDescent="0.4">
      <c r="A121" s="12"/>
      <c r="B121" s="12"/>
      <c r="C121" s="12"/>
      <c r="D121" s="12"/>
      <c r="E121" s="12"/>
      <c r="F121" s="12"/>
      <c r="G121" s="12"/>
      <c r="H121" s="12"/>
      <c r="I121" s="12"/>
    </row>
    <row r="122" spans="1:9" x14ac:dyDescent="0.4">
      <c r="A122" s="12"/>
      <c r="B122" s="12"/>
      <c r="C122" s="12"/>
      <c r="D122" s="12"/>
      <c r="E122" s="12"/>
      <c r="F122" s="12"/>
      <c r="G122" s="12"/>
      <c r="H122" s="12"/>
      <c r="I122" s="12"/>
    </row>
    <row r="123" spans="1:9" x14ac:dyDescent="0.4">
      <c r="A123" s="12"/>
      <c r="B123" s="12"/>
      <c r="C123" s="12"/>
      <c r="D123" s="12"/>
      <c r="E123" s="12"/>
      <c r="F123" s="12"/>
      <c r="G123" s="12"/>
      <c r="H123" s="12"/>
      <c r="I123" s="12"/>
    </row>
    <row r="124" spans="1:9" x14ac:dyDescent="0.4">
      <c r="A124" s="12"/>
      <c r="B124" s="12"/>
      <c r="C124" s="12"/>
      <c r="D124" s="12"/>
      <c r="E124" s="12"/>
      <c r="F124" s="12"/>
      <c r="G124" s="12"/>
      <c r="H124" s="12"/>
      <c r="I124" s="12"/>
    </row>
    <row r="125" spans="1:9" x14ac:dyDescent="0.4">
      <c r="A125" s="12"/>
      <c r="B125" s="12"/>
      <c r="C125" s="12"/>
      <c r="D125" s="12"/>
      <c r="E125" s="12"/>
      <c r="F125" s="12"/>
      <c r="G125" s="12"/>
      <c r="H125" s="12"/>
      <c r="I125" s="12"/>
    </row>
    <row r="126" spans="1:9" x14ac:dyDescent="0.4">
      <c r="A126" s="12"/>
      <c r="B126" s="12"/>
      <c r="C126" s="12"/>
      <c r="D126" s="12"/>
      <c r="E126" s="12"/>
      <c r="F126" s="12"/>
      <c r="G126" s="12"/>
      <c r="H126" s="12"/>
      <c r="I126" s="12"/>
    </row>
    <row r="127" spans="1:9" x14ac:dyDescent="0.4">
      <c r="A127" s="12"/>
      <c r="B127" s="12"/>
      <c r="C127" s="12"/>
      <c r="D127" s="12"/>
      <c r="E127" s="12"/>
      <c r="F127" s="12"/>
      <c r="G127" s="12"/>
      <c r="H127" s="12"/>
      <c r="I127" s="12"/>
    </row>
    <row r="128" spans="1:9" x14ac:dyDescent="0.4">
      <c r="A128" s="12"/>
      <c r="B128" s="12"/>
      <c r="C128" s="12"/>
      <c r="D128" s="12"/>
      <c r="E128" s="12"/>
      <c r="F128" s="12"/>
      <c r="G128" s="12"/>
      <c r="H128" s="12"/>
      <c r="I128" s="12"/>
    </row>
    <row r="129" spans="1:9" x14ac:dyDescent="0.4">
      <c r="A129" s="12"/>
      <c r="B129" s="12"/>
      <c r="C129" s="12"/>
      <c r="D129" s="12"/>
      <c r="E129" s="12"/>
      <c r="F129" s="12"/>
      <c r="G129" s="12"/>
      <c r="H129" s="12"/>
      <c r="I129" s="12"/>
    </row>
    <row r="130" spans="1:9" x14ac:dyDescent="0.4">
      <c r="A130" s="12"/>
      <c r="B130" s="12"/>
      <c r="C130" s="12"/>
      <c r="D130" s="12"/>
      <c r="E130" s="12"/>
      <c r="F130" s="12"/>
      <c r="G130" s="12"/>
      <c r="H130" s="12"/>
      <c r="I130" s="12"/>
    </row>
    <row r="131" spans="1:9" x14ac:dyDescent="0.4">
      <c r="A131" s="12"/>
      <c r="B131" s="12"/>
      <c r="C131" s="12"/>
      <c r="D131" s="12"/>
      <c r="E131" s="12"/>
      <c r="F131" s="12"/>
      <c r="G131" s="12"/>
      <c r="H131" s="12"/>
      <c r="I131" s="12"/>
    </row>
    <row r="132" spans="1:9" x14ac:dyDescent="0.4">
      <c r="A132" s="12"/>
      <c r="B132" s="12"/>
      <c r="C132" s="12"/>
      <c r="D132" s="12"/>
      <c r="E132" s="12"/>
      <c r="F132" s="12"/>
      <c r="G132" s="12"/>
      <c r="H132" s="12"/>
      <c r="I132" s="12"/>
    </row>
    <row r="133" spans="1:9" x14ac:dyDescent="0.4">
      <c r="A133" s="12"/>
      <c r="B133" s="12"/>
      <c r="C133" s="12"/>
      <c r="D133" s="12"/>
      <c r="E133" s="12"/>
      <c r="F133" s="12"/>
      <c r="G133" s="12"/>
      <c r="H133" s="12"/>
      <c r="I133" s="12"/>
    </row>
    <row r="134" spans="1:9" x14ac:dyDescent="0.4">
      <c r="A134" s="12"/>
      <c r="B134" s="12"/>
      <c r="C134" s="12"/>
      <c r="D134" s="12"/>
      <c r="E134" s="12"/>
      <c r="F134" s="12"/>
      <c r="G134" s="12"/>
      <c r="H134" s="12"/>
      <c r="I134" s="12"/>
    </row>
    <row r="135" spans="1:9" x14ac:dyDescent="0.4">
      <c r="A135" s="12"/>
      <c r="B135" s="12"/>
      <c r="C135" s="12"/>
      <c r="D135" s="12"/>
      <c r="E135" s="12"/>
      <c r="F135" s="12"/>
      <c r="G135" s="12"/>
      <c r="H135" s="12"/>
      <c r="I135" s="12"/>
    </row>
    <row r="136" spans="1:9" x14ac:dyDescent="0.4">
      <c r="A136" s="12"/>
      <c r="B136" s="12"/>
      <c r="C136" s="12"/>
      <c r="D136" s="12"/>
      <c r="E136" s="12"/>
      <c r="F136" s="12"/>
      <c r="G136" s="12"/>
      <c r="H136" s="12"/>
      <c r="I136" s="12"/>
    </row>
    <row r="137" spans="1:9" x14ac:dyDescent="0.4">
      <c r="A137" s="12"/>
      <c r="B137" s="12"/>
      <c r="C137" s="12"/>
      <c r="D137" s="12"/>
      <c r="E137" s="12"/>
      <c r="F137" s="12"/>
      <c r="G137" s="12"/>
      <c r="H137" s="12"/>
      <c r="I137" s="12"/>
    </row>
    <row r="138" spans="1:9" x14ac:dyDescent="0.4">
      <c r="A138" s="12"/>
      <c r="B138" s="12"/>
      <c r="C138" s="12"/>
      <c r="D138" s="12"/>
      <c r="E138" s="12"/>
      <c r="F138" s="12"/>
      <c r="G138" s="12"/>
      <c r="H138" s="12"/>
      <c r="I138" s="12"/>
    </row>
    <row r="139" spans="1:9" x14ac:dyDescent="0.4">
      <c r="A139" s="12"/>
      <c r="B139" s="12"/>
      <c r="C139" s="12"/>
      <c r="D139" s="12"/>
      <c r="E139" s="12"/>
      <c r="F139" s="12"/>
      <c r="G139" s="12"/>
      <c r="H139" s="12"/>
      <c r="I139" s="12"/>
    </row>
    <row r="140" spans="1:9" x14ac:dyDescent="0.4">
      <c r="A140" s="12"/>
      <c r="B140" s="12"/>
      <c r="C140" s="12"/>
      <c r="D140" s="12"/>
      <c r="E140" s="12"/>
      <c r="F140" s="12"/>
      <c r="G140" s="12"/>
      <c r="H140" s="12"/>
      <c r="I140" s="12"/>
    </row>
    <row r="141" spans="1:9" x14ac:dyDescent="0.4">
      <c r="A141" s="12"/>
      <c r="B141" s="12"/>
      <c r="C141" s="12"/>
      <c r="D141" s="12"/>
      <c r="E141" s="12"/>
      <c r="F141" s="12"/>
      <c r="G141" s="12"/>
      <c r="H141" s="12"/>
      <c r="I141" s="12"/>
    </row>
    <row r="142" spans="1:9" x14ac:dyDescent="0.4">
      <c r="A142" s="12"/>
      <c r="B142" s="12"/>
      <c r="C142" s="12"/>
      <c r="D142" s="12"/>
      <c r="E142" s="12"/>
      <c r="F142" s="12"/>
      <c r="G142" s="12"/>
      <c r="H142" s="12"/>
      <c r="I142" s="12"/>
    </row>
    <row r="143" spans="1:9" x14ac:dyDescent="0.4">
      <c r="A143" s="12"/>
      <c r="B143" s="12"/>
      <c r="C143" s="12"/>
      <c r="D143" s="12"/>
      <c r="E143" s="12"/>
      <c r="F143" s="12"/>
      <c r="G143" s="12"/>
      <c r="H143" s="12"/>
      <c r="I143" s="12"/>
    </row>
    <row r="144" spans="1:9" x14ac:dyDescent="0.4">
      <c r="A144" s="12"/>
      <c r="B144" s="12"/>
      <c r="C144" s="12"/>
      <c r="D144" s="12"/>
      <c r="E144" s="12"/>
      <c r="F144" s="12"/>
      <c r="G144" s="12"/>
      <c r="H144" s="12"/>
      <c r="I144" s="12"/>
    </row>
    <row r="145" spans="1:9" x14ac:dyDescent="0.4">
      <c r="A145" s="12"/>
      <c r="B145" s="12"/>
      <c r="C145" s="12"/>
      <c r="D145" s="12"/>
      <c r="E145" s="12"/>
      <c r="F145" s="12"/>
      <c r="G145" s="12"/>
      <c r="H145" s="12"/>
      <c r="I145" s="12"/>
    </row>
    <row r="146" spans="1:9" x14ac:dyDescent="0.4">
      <c r="A146" s="12"/>
      <c r="B146" s="12"/>
      <c r="C146" s="12"/>
      <c r="D146" s="12"/>
      <c r="E146" s="12"/>
      <c r="F146" s="12"/>
      <c r="G146" s="12"/>
      <c r="H146" s="12"/>
      <c r="I146" s="12"/>
    </row>
    <row r="147" spans="1:9" x14ac:dyDescent="0.4">
      <c r="A147" s="12"/>
      <c r="B147" s="12"/>
      <c r="C147" s="12"/>
      <c r="D147" s="12"/>
      <c r="E147" s="12"/>
      <c r="F147" s="12"/>
      <c r="G147" s="12"/>
      <c r="H147" s="12"/>
      <c r="I147" s="12"/>
    </row>
    <row r="148" spans="1:9" x14ac:dyDescent="0.4">
      <c r="A148" s="12"/>
      <c r="B148" s="12"/>
      <c r="C148" s="12"/>
      <c r="D148" s="12"/>
      <c r="E148" s="12"/>
      <c r="F148" s="12"/>
      <c r="G148" s="12"/>
      <c r="H148" s="12"/>
      <c r="I148" s="12"/>
    </row>
  </sheetData>
  <sheetProtection formatCells="0" formatColumns="0" formatRows="0" insertColumns="0" insertRows="0" insertHyperlinks="0" deleteColumns="0" deleteRows="0" sort="0"/>
  <phoneticPr fontId="0" type="noConversion"/>
  <printOptions gridLines="1"/>
  <pageMargins left="0.78740157480314965" right="0.78740157480314965" top="0.78740157480314965" bottom="1.62" header="0.51181102362204722" footer="0.51181102362204722"/>
  <pageSetup paperSize="9" scale="91" orientation="landscape" r:id="rId1"/>
  <headerFooter alignWithMargins="0">
    <oddHeader>&amp;C- 1 -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11"/>
  <sheetViews>
    <sheetView showZeros="0" topLeftCell="A10" zoomScale="84" zoomScaleNormal="84" workbookViewId="0">
      <selection activeCell="N22" sqref="N22"/>
    </sheetView>
  </sheetViews>
  <sheetFormatPr baseColWidth="10" defaultColWidth="9" defaultRowHeight="15.75" x14ac:dyDescent="0.25"/>
  <cols>
    <col min="1" max="1" width="25.875" style="14" customWidth="1"/>
    <col min="2" max="3" width="11.75" customWidth="1"/>
    <col min="4" max="5" width="9.625" customWidth="1"/>
    <col min="6" max="8" width="9.25" customWidth="1"/>
    <col min="9" max="9" width="9.875" customWidth="1"/>
    <col min="10" max="13" width="9.25" customWidth="1"/>
  </cols>
  <sheetData>
    <row r="2" spans="1:13" ht="20.25" x14ac:dyDescent="0.3">
      <c r="A2" s="20" t="str">
        <f>"MÅLESTATISTIKK FOR ISOLATØRER -  "&amp;FORS!$A$14</f>
        <v>MÅLESTATISTIKK FOR ISOLATØRER -  2018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"&amp;FORS!$A$14-0</f>
        <v>Fortjeneste 2018</v>
      </c>
      <c r="G4" s="5"/>
      <c r="H4" s="3"/>
      <c r="I4" s="2">
        <f>FORS!$A$14-1</f>
        <v>2017</v>
      </c>
      <c r="J4" s="5"/>
      <c r="K4" s="3"/>
      <c r="L4" s="46" t="s">
        <v>29</v>
      </c>
      <c r="M4" s="3"/>
    </row>
    <row r="5" spans="1:13" x14ac:dyDescent="0.25">
      <c r="A5" s="47"/>
      <c r="B5" s="48" t="s">
        <v>6</v>
      </c>
      <c r="C5" s="48" t="s">
        <v>6</v>
      </c>
      <c r="D5" s="48" t="s">
        <v>6</v>
      </c>
      <c r="E5" s="48" t="s">
        <v>6</v>
      </c>
      <c r="F5" s="48" t="s">
        <v>6</v>
      </c>
      <c r="G5" s="48" t="s">
        <v>6</v>
      </c>
      <c r="H5" s="49" t="s">
        <v>33</v>
      </c>
      <c r="I5" s="48" t="s">
        <v>6</v>
      </c>
      <c r="J5" s="48" t="s">
        <v>6</v>
      </c>
      <c r="K5" s="49" t="s">
        <v>31</v>
      </c>
      <c r="L5" s="48" t="s">
        <v>6</v>
      </c>
      <c r="M5" s="49" t="s">
        <v>31</v>
      </c>
    </row>
    <row r="6" spans="1:13" x14ac:dyDescent="0.25">
      <c r="A6" s="51"/>
      <c r="B6" s="52" t="s">
        <v>30</v>
      </c>
      <c r="C6" s="52" t="s">
        <v>32</v>
      </c>
      <c r="D6" s="52" t="s">
        <v>30</v>
      </c>
      <c r="E6" s="52" t="s">
        <v>32</v>
      </c>
      <c r="F6" s="52" t="s">
        <v>30</v>
      </c>
      <c r="G6" s="52" t="s">
        <v>32</v>
      </c>
      <c r="H6" s="53" t="s">
        <v>34</v>
      </c>
      <c r="I6" s="52" t="s">
        <v>30</v>
      </c>
      <c r="J6" s="52" t="s">
        <v>32</v>
      </c>
      <c r="K6" s="53" t="s">
        <v>28</v>
      </c>
      <c r="L6" s="52" t="s">
        <v>30</v>
      </c>
      <c r="M6" s="53" t="s">
        <v>28</v>
      </c>
    </row>
    <row r="7" spans="1:13" x14ac:dyDescent="0.25">
      <c r="A7" s="18" t="s">
        <v>21</v>
      </c>
      <c r="B7" s="21">
        <v>0</v>
      </c>
      <c r="C7" s="21"/>
      <c r="D7" s="21"/>
      <c r="E7" s="21"/>
      <c r="F7" s="6">
        <f t="shared" ref="F7:G9" si="0">IF(D7=0,0,B7/D7)</f>
        <v>0</v>
      </c>
      <c r="G7" s="6">
        <f t="shared" si="0"/>
        <v>0</v>
      </c>
      <c r="H7" s="6">
        <f>IF(D7+E7=0,0,(B7+C7)/(D7+E7))</f>
        <v>0</v>
      </c>
      <c r="I7" s="21">
        <v>0</v>
      </c>
      <c r="J7" s="21">
        <v>0</v>
      </c>
      <c r="K7" s="6">
        <v>0</v>
      </c>
      <c r="L7" s="19">
        <f>IF(I7=0,0,(B7-I7)/I7)</f>
        <v>0</v>
      </c>
      <c r="M7" s="19">
        <f>IF(K7=0,0,(H7-K7)/K7)</f>
        <v>0</v>
      </c>
    </row>
    <row r="8" spans="1:13" x14ac:dyDescent="0.25">
      <c r="A8" s="18" t="s">
        <v>22</v>
      </c>
      <c r="B8" s="21"/>
      <c r="C8" s="21"/>
      <c r="D8" s="21"/>
      <c r="E8" s="21"/>
      <c r="F8" s="6">
        <f>IF(D8=0,0,B8/D8)</f>
        <v>0</v>
      </c>
      <c r="G8" s="6">
        <f>IF(E8=0,0,C8/E8)</f>
        <v>0</v>
      </c>
      <c r="H8" s="6">
        <f>IF(D8+E8=0,0,(B8+C8)/(D8+E8))</f>
        <v>0</v>
      </c>
      <c r="I8" s="21"/>
      <c r="J8" s="21">
        <v>0</v>
      </c>
      <c r="K8" s="6"/>
      <c r="L8" s="19">
        <f t="shared" ref="L8:L9" si="1">IF(I8=0,0,(B8-I8)/I8)</f>
        <v>0</v>
      </c>
      <c r="M8" s="19">
        <f t="shared" ref="M8:M9" si="2">IF(K8=0,0,(H8-K8)/K8)</f>
        <v>0</v>
      </c>
    </row>
    <row r="9" spans="1:13" s="28" customFormat="1" ht="21.75" customHeight="1" x14ac:dyDescent="0.25">
      <c r="A9" s="30" t="str">
        <f>"Landet i alt "&amp;FORS!A14</f>
        <v>Landet i alt 2018</v>
      </c>
      <c r="B9" s="41">
        <f>SUM(B7:B8)</f>
        <v>0</v>
      </c>
      <c r="C9" s="41">
        <f>SUM(C7:C8)</f>
        <v>0</v>
      </c>
      <c r="D9" s="41">
        <f>SUM(D7:D8)</f>
        <v>0</v>
      </c>
      <c r="E9" s="29">
        <f>SUM(E7:E8)</f>
        <v>0</v>
      </c>
      <c r="F9" s="31">
        <f t="shared" si="0"/>
        <v>0</v>
      </c>
      <c r="G9" s="31">
        <f t="shared" si="0"/>
        <v>0</v>
      </c>
      <c r="H9" s="31">
        <f>IF(D9+E9=0,0,(B9+C9)/(D9+E9))</f>
        <v>0</v>
      </c>
      <c r="I9" s="41">
        <f>SUM(I7:I8)</f>
        <v>0</v>
      </c>
      <c r="J9" s="41">
        <f>SUM(J7:J8)</f>
        <v>0</v>
      </c>
      <c r="K9" s="31"/>
      <c r="L9" s="32">
        <f t="shared" si="1"/>
        <v>0</v>
      </c>
      <c r="M9" s="32">
        <f t="shared" si="2"/>
        <v>0</v>
      </c>
    </row>
    <row r="11" spans="1:13" x14ac:dyDescent="0.25">
      <c r="A11" s="27"/>
      <c r="B11" s="28"/>
    </row>
  </sheetData>
  <phoneticPr fontId="0" type="noConversion"/>
  <pageMargins left="0.59055118110236227" right="0.19685039370078741" top="0.98425196850393704" bottom="0.98425196850393704" header="0.51181102362204722" footer="0.51181102362204722"/>
  <pageSetup paperSize="9" scale="72" orientation="landscape" r:id="rId1"/>
  <headerFooter alignWithMargins="0">
    <oddFooter>&amp;L&amp;9FORH.AVD./&amp;D/&amp;T/&amp;F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71"/>
  <sheetViews>
    <sheetView showZeros="0" topLeftCell="A16" zoomScale="84" zoomScaleNormal="84" workbookViewId="0">
      <selection activeCell="B30" sqref="B30"/>
    </sheetView>
  </sheetViews>
  <sheetFormatPr baseColWidth="10" defaultColWidth="9" defaultRowHeight="15.75" x14ac:dyDescent="0.25"/>
  <cols>
    <col min="1" max="1" width="16.875" style="14" customWidth="1"/>
    <col min="2" max="5" width="11.75" customWidth="1"/>
    <col min="6" max="8" width="9.25" customWidth="1"/>
    <col min="9" max="9" width="13.375" customWidth="1"/>
    <col min="10" max="10" width="10.875" customWidth="1"/>
    <col min="11" max="11" width="9.25" customWidth="1"/>
    <col min="12" max="13" width="9.375" customWidth="1"/>
    <col min="15" max="15" width="9.875" bestFit="1" customWidth="1"/>
  </cols>
  <sheetData>
    <row r="2" spans="1:13" ht="20.25" x14ac:dyDescent="0.3">
      <c r="A2" s="20" t="str">
        <f>"MÅLESTATISTIKK ALLE BYGGFAG - 1. HALVÅR "&amp;FORS!$A$14</f>
        <v>MÅLESTATISTIKK ALLE BYGGFAG - 1. HALVÅR 2018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2018</v>
      </c>
      <c r="G4" s="5"/>
      <c r="H4" s="3"/>
      <c r="I4" s="2" t="str">
        <f>" 1. halvår  "&amp;FORS!$A$14-1</f>
        <v xml:space="preserve"> 1. halvår  2017</v>
      </c>
      <c r="J4" s="5"/>
      <c r="K4" s="3"/>
      <c r="L4" s="46" t="s">
        <v>29</v>
      </c>
      <c r="M4" s="3"/>
    </row>
    <row r="5" spans="1:13" x14ac:dyDescent="0.25">
      <c r="A5" s="47"/>
      <c r="B5" s="48" t="s">
        <v>6</v>
      </c>
      <c r="C5" s="48" t="s">
        <v>6</v>
      </c>
      <c r="D5" s="48" t="s">
        <v>6</v>
      </c>
      <c r="E5" s="48" t="s">
        <v>6</v>
      </c>
      <c r="F5" s="48" t="s">
        <v>6</v>
      </c>
      <c r="G5" s="48" t="s">
        <v>6</v>
      </c>
      <c r="H5" s="49" t="s">
        <v>33</v>
      </c>
      <c r="I5" s="48" t="s">
        <v>6</v>
      </c>
      <c r="J5" s="48" t="s">
        <v>6</v>
      </c>
      <c r="K5" s="49" t="s">
        <v>31</v>
      </c>
      <c r="L5" s="48" t="s">
        <v>6</v>
      </c>
      <c r="M5" s="49" t="s">
        <v>31</v>
      </c>
    </row>
    <row r="6" spans="1:13" x14ac:dyDescent="0.25">
      <c r="A6" s="51"/>
      <c r="B6" s="52" t="s">
        <v>30</v>
      </c>
      <c r="C6" s="52" t="s">
        <v>32</v>
      </c>
      <c r="D6" s="52" t="s">
        <v>30</v>
      </c>
      <c r="E6" s="52" t="s">
        <v>32</v>
      </c>
      <c r="F6" s="52" t="s">
        <v>30</v>
      </c>
      <c r="G6" s="52" t="s">
        <v>32</v>
      </c>
      <c r="H6" s="53" t="s">
        <v>34</v>
      </c>
      <c r="I6" s="52" t="s">
        <v>30</v>
      </c>
      <c r="J6" s="52" t="s">
        <v>32</v>
      </c>
      <c r="K6" s="53" t="s">
        <v>28</v>
      </c>
      <c r="L6" s="52" t="s">
        <v>30</v>
      </c>
      <c r="M6" s="53" t="s">
        <v>28</v>
      </c>
    </row>
    <row r="7" spans="1:13" x14ac:dyDescent="0.25">
      <c r="A7" s="17" t="s">
        <v>25</v>
      </c>
      <c r="B7" s="4">
        <f>BETONG!B7+TØMRERE!B7+MALERE!B7+TAKTEKKERE!B7+MURERE!B7</f>
        <v>3587245</v>
      </c>
      <c r="C7" s="4">
        <f>BETONG!C7+TØMRERE!C7+MALERE!C7+TAKTEKKERE!C7+MURERE!C7</f>
        <v>0</v>
      </c>
      <c r="D7" s="4">
        <f>BETONG!D7+TØMRERE!D7+MALERE!D7+TAKTEKKERE!D7+MURERE!D7</f>
        <v>11576</v>
      </c>
      <c r="E7" s="4">
        <f>BETONG!E7+TØMRERE!E7+MALERE!E7+TAKTEKKERE!E7+MURERE!E7</f>
        <v>0</v>
      </c>
      <c r="F7" s="6">
        <f t="shared" ref="F7:G22" si="0">IF(D7=0,0,B7/D7)</f>
        <v>309.88640290255699</v>
      </c>
      <c r="G7" s="6">
        <f t="shared" si="0"/>
        <v>0</v>
      </c>
      <c r="H7" s="6">
        <f t="shared" ref="H7:H22" si="1">IF(D7+E7=0,0,(B7+C7)/(D7+E7))</f>
        <v>309.88640290255699</v>
      </c>
      <c r="I7" s="4">
        <v>5186834</v>
      </c>
      <c r="J7" s="54">
        <v>0</v>
      </c>
      <c r="K7" s="6">
        <v>285.01</v>
      </c>
      <c r="L7" s="7">
        <f>IF(I7=0,0,(B7-I7)/I7)</f>
        <v>-0.30839409936774531</v>
      </c>
      <c r="M7" s="7">
        <f>(H7-K7)/K7</f>
        <v>8.7282561673474632E-2</v>
      </c>
    </row>
    <row r="8" spans="1:13" x14ac:dyDescent="0.25">
      <c r="A8" s="17" t="s">
        <v>7</v>
      </c>
      <c r="B8" s="4">
        <f>BETONG!B8+TØMRERE!B8+MALERE!B8+RØRLEGGERE!B7+MURERE!B8+TAKTEKKERE!B11</f>
        <v>19693534.960000001</v>
      </c>
      <c r="C8" s="4">
        <f>BETONG!C8+TØMRERE!C8+MALERE!C8+RØRLEGGERE!C7+MURERE!C8+TAKTEKKERE!C11</f>
        <v>0</v>
      </c>
      <c r="D8" s="4">
        <f>BETONG!D8+TØMRERE!D8+MALERE!D8+RØRLEGGERE!D7+MURERE!D8+TAKTEKKERE!D11</f>
        <v>70133.070000000007</v>
      </c>
      <c r="E8" s="4">
        <f>BETONG!E8+TØMRERE!E8+MALERE!E8+RØRLEGGERE!E7+MURERE!E8+TAKTEKKERE!E11</f>
        <v>0</v>
      </c>
      <c r="F8" s="6">
        <f t="shared" ref="F8" si="2">IF(D8=0,0,B8/D8)</f>
        <v>280.80240833603887</v>
      </c>
      <c r="G8" s="6">
        <f t="shared" ref="G8" si="3">IF(E8=0,0,C8/E8)</f>
        <v>0</v>
      </c>
      <c r="H8" s="6">
        <f t="shared" ref="H8" si="4">IF(D8+E8=0,0,(B8+C8)/(D8+E8))</f>
        <v>280.80240833603887</v>
      </c>
      <c r="I8" s="4">
        <v>23286395</v>
      </c>
      <c r="J8" s="54">
        <f>C8</f>
        <v>0</v>
      </c>
      <c r="K8" s="6">
        <v>274.97000000000003</v>
      </c>
      <c r="L8" s="7">
        <f t="shared" ref="L8:L22" si="5">IF(I8=0,0,(B8-I8)/I8)</f>
        <v>-0.15429009256263149</v>
      </c>
      <c r="M8" s="7">
        <f t="shared" ref="M8:M22" si="6">(H8-K8)/K8</f>
        <v>2.1211071520670758E-2</v>
      </c>
    </row>
    <row r="9" spans="1:13" x14ac:dyDescent="0.25">
      <c r="A9" s="17" t="s">
        <v>26</v>
      </c>
      <c r="B9" s="4">
        <f>BETONG!B9+TØMRERE!B9</f>
        <v>0</v>
      </c>
      <c r="C9" s="4">
        <f>BETONG!C9+TØMRERE!C9</f>
        <v>0</v>
      </c>
      <c r="D9" s="4">
        <f>BETONG!D9+TØMRERE!D9</f>
        <v>0</v>
      </c>
      <c r="E9" s="4">
        <f>BETONG!E9+TØMRERE!E9</f>
        <v>0</v>
      </c>
      <c r="F9" s="6">
        <f t="shared" si="0"/>
        <v>0</v>
      </c>
      <c r="G9" s="6">
        <f t="shared" si="0"/>
        <v>0</v>
      </c>
      <c r="H9" s="6">
        <f t="shared" si="1"/>
        <v>0</v>
      </c>
      <c r="J9" s="54">
        <v>0</v>
      </c>
      <c r="L9" s="7">
        <f>IF(I32=0,0,(B9-I32)/I32)</f>
        <v>0</v>
      </c>
      <c r="M9" s="7" t="e">
        <f>(H9-K32)/K32</f>
        <v>#DIV/0!</v>
      </c>
    </row>
    <row r="10" spans="1:13" x14ac:dyDescent="0.25">
      <c r="A10" s="17"/>
      <c r="B10" s="4">
        <f>BETONG!B10+TØMRERE!B10+TAKTEKKERE!B9+MURERE!B9+MALERE!B9</f>
        <v>0</v>
      </c>
      <c r="C10" s="4">
        <f>BETONG!C10+TØMRERE!C10+TAKTEKKERE!C9+MURERE!C9+MALERE!C9</f>
        <v>0</v>
      </c>
      <c r="D10" s="4">
        <f>BETONG!D10+TØMRERE!D10+TAKTEKKERE!D9+MURERE!D9+MALERE!D9</f>
        <v>0</v>
      </c>
      <c r="E10" s="4">
        <f>BETONG!E10+TØMRERE!E10+TAKTEKKERE!E9+MURERE!E9+MALERE!E9</f>
        <v>0</v>
      </c>
      <c r="F10" s="6">
        <f t="shared" si="0"/>
        <v>0</v>
      </c>
      <c r="G10" s="6">
        <f t="shared" si="0"/>
        <v>0</v>
      </c>
      <c r="H10" s="6">
        <f t="shared" si="1"/>
        <v>0</v>
      </c>
      <c r="I10" s="4"/>
      <c r="J10" s="54">
        <v>0</v>
      </c>
      <c r="K10" s="6"/>
      <c r="L10" s="7"/>
      <c r="M10" s="7"/>
    </row>
    <row r="11" spans="1:13" x14ac:dyDescent="0.25">
      <c r="A11" s="17" t="s">
        <v>9</v>
      </c>
      <c r="B11" s="4">
        <f>BETONG!B11+'BLIKK OG VENTILASJON'!B7+TAKTEKKERE!B8</f>
        <v>6287106</v>
      </c>
      <c r="C11" s="4">
        <f>BETONG!C11++'BLIKK OG VENTILASJON'!C7+TAKTEKKERE!C8</f>
        <v>0</v>
      </c>
      <c r="D11" s="4">
        <f>BETONG!D11++'BLIKK OG VENTILASJON'!D7+TAKTEKKERE!D8</f>
        <v>23894.44</v>
      </c>
      <c r="E11" s="4">
        <f>BETONG!E11++'BLIKK OG VENTILASJON'!E7+TAKTEKKERE!E8</f>
        <v>0</v>
      </c>
      <c r="F11" s="6">
        <f t="shared" si="0"/>
        <v>263.12003964102109</v>
      </c>
      <c r="G11" s="6">
        <f t="shared" si="0"/>
        <v>0</v>
      </c>
      <c r="H11" s="6">
        <f t="shared" si="1"/>
        <v>263.12003964102109</v>
      </c>
      <c r="I11" s="4">
        <v>9497061</v>
      </c>
      <c r="J11" s="54">
        <v>0</v>
      </c>
      <c r="K11" s="6">
        <v>265.77999999999997</v>
      </c>
      <c r="L11" s="7">
        <f t="shared" si="5"/>
        <v>-0.33799456484485041</v>
      </c>
      <c r="M11" s="7">
        <f t="shared" si="6"/>
        <v>-1.0008128373011058E-2</v>
      </c>
    </row>
    <row r="12" spans="1:13" x14ac:dyDescent="0.25">
      <c r="A12" s="17" t="s">
        <v>10</v>
      </c>
      <c r="B12" s="4">
        <f>BETONG!B12+TØMRERE!B11+MALERE!B10+TAKTEKKERE!B10+MURERE!B10</f>
        <v>16604224.919999998</v>
      </c>
      <c r="C12" s="63">
        <f>BETONG!C12+TØMRERE!C11+MALERE!C10+TAKTEKKERE!C10+MURERE!C10</f>
        <v>0</v>
      </c>
      <c r="D12" s="4">
        <f>BETONG!D12+TØMRERE!D11+MALERE!D10+TAKTEKKERE!D10+MURERE!D10</f>
        <v>57802.32</v>
      </c>
      <c r="E12" s="4">
        <f>BETONG!E12+TØMRERE!E11+MALERE!E10+TAKTEKKERE!E10+MURERE!E10</f>
        <v>0</v>
      </c>
      <c r="F12" s="6">
        <f t="shared" si="0"/>
        <v>287.25879722474804</v>
      </c>
      <c r="G12" s="6">
        <f t="shared" si="0"/>
        <v>0</v>
      </c>
      <c r="H12" s="6">
        <f t="shared" si="1"/>
        <v>287.25879722474804</v>
      </c>
      <c r="I12" s="4">
        <v>12741921</v>
      </c>
      <c r="J12" s="54">
        <v>861127</v>
      </c>
      <c r="K12" s="6">
        <v>282.51</v>
      </c>
      <c r="L12" s="7">
        <f t="shared" si="5"/>
        <v>0.30311786739220858</v>
      </c>
      <c r="M12" s="7">
        <f t="shared" si="6"/>
        <v>1.680930666081925E-2</v>
      </c>
    </row>
    <row r="13" spans="1:13" x14ac:dyDescent="0.25">
      <c r="A13" s="17" t="s">
        <v>11</v>
      </c>
      <c r="B13" s="4">
        <f>BETONG!B13+TØMRERE!B12+MALERE!B11+RØRLEGGERE!B8+MURERE!B11+TAKTEKKERE!B12</f>
        <v>0</v>
      </c>
      <c r="C13" s="4">
        <f>BETONG!C13+TØMRERE!C12+MALERE!C11+RØRLEGGERE!C22+MURERE!C11+TAKTEKKERE!C12</f>
        <v>2314573.0699999998</v>
      </c>
      <c r="D13" s="4">
        <f>BETONG!D13+TØMRERE!D12+MALERE!D11+RØRLEGGERE!D22+MURERE!D11+TAKTEKKERE!D12</f>
        <v>0</v>
      </c>
      <c r="E13" s="4">
        <f>BETONG!E13+TØMRERE!E12+MALERE!E11+RØRLEGGERE!E22+MURERE!E11+TAKTEKKERE!E12</f>
        <v>11009</v>
      </c>
      <c r="F13" s="6">
        <f t="shared" si="0"/>
        <v>0</v>
      </c>
      <c r="G13" s="6">
        <f t="shared" si="0"/>
        <v>210.2437160505041</v>
      </c>
      <c r="H13" s="6">
        <f t="shared" si="1"/>
        <v>210.2437160505041</v>
      </c>
      <c r="I13" s="4"/>
      <c r="J13" s="54"/>
      <c r="K13" s="6"/>
      <c r="L13" s="7">
        <f t="shared" si="5"/>
        <v>0</v>
      </c>
      <c r="M13" s="7" t="e">
        <f t="shared" si="6"/>
        <v>#DIV/0!</v>
      </c>
    </row>
    <row r="14" spans="1:13" x14ac:dyDescent="0.25">
      <c r="A14" s="17" t="s">
        <v>12</v>
      </c>
      <c r="B14" s="4">
        <f>BETONG!B14</f>
        <v>14761530.039999999</v>
      </c>
      <c r="C14" s="4">
        <f>BETONG!C14+MALERE!C12</f>
        <v>0</v>
      </c>
      <c r="D14" s="4">
        <f>BETONG!D14+MALERE!D12</f>
        <v>45914.15</v>
      </c>
      <c r="E14" s="4">
        <f>BETONG!E14+MALERE!E12</f>
        <v>0</v>
      </c>
      <c r="F14" s="6">
        <f t="shared" si="0"/>
        <v>321.50284912167598</v>
      </c>
      <c r="G14" s="6">
        <f t="shared" si="0"/>
        <v>0</v>
      </c>
      <c r="H14" s="6">
        <f t="shared" si="1"/>
        <v>321.50284912167598</v>
      </c>
      <c r="I14" s="4">
        <v>25854094</v>
      </c>
      <c r="J14" s="54">
        <v>0</v>
      </c>
      <c r="K14" s="6">
        <v>294.33</v>
      </c>
      <c r="L14" s="7">
        <f t="shared" si="5"/>
        <v>-0.42904477565525989</v>
      </c>
      <c r="M14" s="7">
        <f t="shared" si="6"/>
        <v>9.2321031229150946E-2</v>
      </c>
    </row>
    <row r="15" spans="1:13" x14ac:dyDescent="0.25">
      <c r="A15" s="17" t="s">
        <v>13</v>
      </c>
      <c r="B15" s="4">
        <f>BETONG!B15+TØMRERE!B13+RØRLEGGERE!B9+'BLIKK OG VENTILASJON'!B8+TAKTEKKERE!B13+MURERE!B12</f>
        <v>6290263.7999999998</v>
      </c>
      <c r="C15" s="4">
        <f>BETONG!C15+TØMRERE!C13+RØRLEGGERE!C9+'BLIKK OG VENTILASJON'!C8+TAKTEKKERE!C13+MURERE!C12</f>
        <v>264163.95999999996</v>
      </c>
      <c r="D15" s="4">
        <f>BETONG!D15+TØMRERE!D13+RØRLEGGERE!D9+'BLIKK OG VENTILASJON'!D8+TAKTEKKERE!D13+MURERE!D12</f>
        <v>21065</v>
      </c>
      <c r="E15" s="4">
        <f>BETONG!E15+TØMRERE!E13+RØRLEGGERE!E9+'BLIKK OG VENTILASJON'!E8+TAKTEKKERE!E13+MURERE!E12</f>
        <v>1589.5</v>
      </c>
      <c r="F15" s="6">
        <f t="shared" si="0"/>
        <v>298.61209589366246</v>
      </c>
      <c r="G15" s="6">
        <f t="shared" si="0"/>
        <v>166.19311733249447</v>
      </c>
      <c r="H15" s="6">
        <f t="shared" si="1"/>
        <v>289.32122801209471</v>
      </c>
      <c r="I15" s="4">
        <v>5523085</v>
      </c>
      <c r="J15" s="54">
        <v>81095</v>
      </c>
      <c r="K15" s="6">
        <v>304.76</v>
      </c>
      <c r="L15" s="7">
        <f t="shared" si="5"/>
        <v>0.13890403642167373</v>
      </c>
      <c r="M15" s="7">
        <f t="shared" si="6"/>
        <v>-5.0658787202734229E-2</v>
      </c>
    </row>
    <row r="16" spans="1:13" x14ac:dyDescent="0.25">
      <c r="A16" s="17" t="s">
        <v>14</v>
      </c>
      <c r="B16" s="4">
        <f>BETONG!B16+TØMRERE!B14+MALERE!B13+TAKTEKKERE!B14+MURERE!B14</f>
        <v>18089589</v>
      </c>
      <c r="C16" s="4">
        <f>BETONG!C16+TØMRERE!C14+MALERE!C10+TAKTEKKERE!C14+MURERE!C14</f>
        <v>173440</v>
      </c>
      <c r="D16" s="4">
        <f>BETONG!D16+TØMRERE!D14+MALERE!D13+TAKTEKKERE!D14+MURERE!D14</f>
        <v>61616.7</v>
      </c>
      <c r="E16" s="4">
        <f>BETONG!E16+TØMRERE!E14+MALERE!E13+TAKTEKKERE!E14+MURERE!E14</f>
        <v>896.5</v>
      </c>
      <c r="F16" s="6">
        <f t="shared" si="0"/>
        <v>293.58256771297391</v>
      </c>
      <c r="G16" s="6">
        <f t="shared" si="0"/>
        <v>193.46346904629112</v>
      </c>
      <c r="H16" s="6">
        <f t="shared" si="1"/>
        <v>292.14676260373813</v>
      </c>
      <c r="I16" s="4">
        <v>19242486</v>
      </c>
      <c r="J16" s="54">
        <v>347493</v>
      </c>
      <c r="K16" s="6">
        <v>302.89999999999998</v>
      </c>
      <c r="L16" s="7">
        <f t="shared" si="5"/>
        <v>-5.9914139992098735E-2</v>
      </c>
      <c r="M16" s="7">
        <f t="shared" si="6"/>
        <v>-3.5500948815654847E-2</v>
      </c>
    </row>
    <row r="17" spans="1:15" x14ac:dyDescent="0.25">
      <c r="A17" s="42" t="s">
        <v>35</v>
      </c>
      <c r="B17" s="4">
        <f>BETONG!B17+MALERE!B14+RØRLEGGERE!B10+TØMRERE!B16+MURERE!B13</f>
        <v>0</v>
      </c>
      <c r="C17" s="4">
        <f>BETONG!C17+MALERE!C14+RØRLEGGERE!C10+TØMRERE!C16+MURERE!C13</f>
        <v>0</v>
      </c>
      <c r="D17" s="4">
        <f>BETONG!D17+MALERE!D14+RØRLEGGERE!D10+TØMRERE!D16+MURERE!D13</f>
        <v>0</v>
      </c>
      <c r="E17" s="4">
        <f>BETONG!E17+MALERE!E14+RØRLEGGERE!E10+TØMRERE!E16+MURERE!E13</f>
        <v>0</v>
      </c>
      <c r="F17" s="6">
        <f t="shared" si="0"/>
        <v>0</v>
      </c>
      <c r="G17" s="6">
        <f t="shared" si="0"/>
        <v>0</v>
      </c>
      <c r="H17" s="6">
        <f t="shared" si="1"/>
        <v>0</v>
      </c>
      <c r="I17" s="4"/>
      <c r="J17" s="54">
        <v>0</v>
      </c>
      <c r="K17" s="6"/>
      <c r="L17" s="7"/>
      <c r="M17" s="7"/>
    </row>
    <row r="18" spans="1:15" x14ac:dyDescent="0.25">
      <c r="A18" s="17" t="s">
        <v>16</v>
      </c>
      <c r="B18" s="4">
        <f>BETONG!B18+TØMRERE!B15+MALERE!B15+RØRLEGGERE!B11+TAKTEKKERE!B15+MURERE!B15</f>
        <v>155198810.97999999</v>
      </c>
      <c r="C18" s="4">
        <f>BETONG!C18+TØMRERE!C15+MALERE!C15+RØRLEGGERE!C11+TAKTEKKERE!C15+MURERE!C15</f>
        <v>7964896.7400000002</v>
      </c>
      <c r="D18" s="4">
        <f>BETONG!D18+TØMRERE!D15+MALERE!D15+RØRLEGGERE!D11+TAKTEKKERE!D15+MURERE!D15</f>
        <v>520620.80999999994</v>
      </c>
      <c r="E18" s="4">
        <f>BETONG!E18+TØMRERE!E15+MALERE!E15+RØRLEGGERE!E11+TAKTEKKERE!E15+MURERE!E15</f>
        <v>43327.389999999992</v>
      </c>
      <c r="F18" s="6">
        <f t="shared" si="0"/>
        <v>298.10335660612571</v>
      </c>
      <c r="G18" s="6">
        <f t="shared" si="0"/>
        <v>183.83052244780961</v>
      </c>
      <c r="H18" s="6">
        <f t="shared" si="1"/>
        <v>289.32392677199789</v>
      </c>
      <c r="I18" s="4">
        <v>175140724</v>
      </c>
      <c r="J18" s="54">
        <v>9666677</v>
      </c>
      <c r="K18" s="6">
        <v>282.68</v>
      </c>
      <c r="L18" s="7">
        <f t="shared" si="5"/>
        <v>-0.11386222783914043</v>
      </c>
      <c r="M18" s="7">
        <f t="shared" si="6"/>
        <v>2.3503349271253301E-2</v>
      </c>
    </row>
    <row r="19" spans="1:15" x14ac:dyDescent="0.25">
      <c r="A19" s="17" t="s">
        <v>17</v>
      </c>
      <c r="B19" s="4">
        <f>BETONG!B19+TØMRERE!B17+MALERE!B16+TAKTEKKERE!B16+MURERE!B16</f>
        <v>4567559.75</v>
      </c>
      <c r="C19" s="4">
        <f>BETONG!C19+TØMRERE!C17+MALERE!C16+TAKTEKKERE!C16</f>
        <v>776347</v>
      </c>
      <c r="D19" s="4">
        <f>BETONG!D19+TØMRERE!D17+MALERE!D16+TAKTEKKERE!D16</f>
        <v>14864.5</v>
      </c>
      <c r="E19" s="4">
        <f>BETONG!E19+TØMRERE!E17</f>
        <v>4424</v>
      </c>
      <c r="F19" s="6">
        <f t="shared" si="0"/>
        <v>307.2797436846177</v>
      </c>
      <c r="G19" s="6">
        <f t="shared" si="0"/>
        <v>175.48530741410488</v>
      </c>
      <c r="H19" s="6">
        <f t="shared" si="1"/>
        <v>277.05144256940662</v>
      </c>
      <c r="I19" s="4">
        <v>3193365</v>
      </c>
      <c r="J19" s="54">
        <v>379041</v>
      </c>
      <c r="K19" s="6">
        <v>262.17</v>
      </c>
      <c r="L19" s="7">
        <f t="shared" si="5"/>
        <v>0.4303281178318169</v>
      </c>
      <c r="M19" s="7">
        <f t="shared" si="6"/>
        <v>5.6762568445690206E-2</v>
      </c>
    </row>
    <row r="20" spans="1:15" x14ac:dyDescent="0.25">
      <c r="A20" s="17" t="s">
        <v>18</v>
      </c>
      <c r="B20" s="4">
        <f>BETONG!B20+TØMRERE!B18+MURERE!B18</f>
        <v>18546338.5</v>
      </c>
      <c r="C20" s="4">
        <f>BETONG!C20+TØMRERE!C18+MURERE!C18</f>
        <v>3866476</v>
      </c>
      <c r="D20" s="4">
        <f>BETONG!D20+TØMRERE!D18+MURERE!D18</f>
        <v>65090.5</v>
      </c>
      <c r="E20" s="4">
        <f>BETONG!E20+TØMRERE!E18+MURERE!E18</f>
        <v>19775</v>
      </c>
      <c r="F20" s="6">
        <f t="shared" si="0"/>
        <v>284.93157219563528</v>
      </c>
      <c r="G20" s="6">
        <f t="shared" si="0"/>
        <v>195.52343868520859</v>
      </c>
      <c r="H20" s="6">
        <f t="shared" si="1"/>
        <v>264.09806694121875</v>
      </c>
      <c r="I20" s="4">
        <v>13729164</v>
      </c>
      <c r="J20" s="54">
        <v>418602</v>
      </c>
      <c r="K20" s="6">
        <v>286.06</v>
      </c>
      <c r="L20" s="7">
        <f t="shared" si="5"/>
        <v>0.35087165540450971</v>
      </c>
      <c r="M20" s="7">
        <f t="shared" si="6"/>
        <v>-7.6773869323852537E-2</v>
      </c>
    </row>
    <row r="21" spans="1:15" x14ac:dyDescent="0.25">
      <c r="A21" s="17" t="s">
        <v>19</v>
      </c>
      <c r="B21" s="4">
        <f>BETONG!B21+TØMRERE!B19+MALERE!B17+RØRLEGGERE!B12+TAKTEKKERE!B17+MURERE!B17</f>
        <v>88543589.549999997</v>
      </c>
      <c r="C21" s="4">
        <f>BETONG!C21+TØMRERE!C19+MALERE!C17+RØRLEGGERE!C12+TAKTEKKERE!C17+MURERE!C17</f>
        <v>3469766.48</v>
      </c>
      <c r="D21" s="4">
        <f>BETONG!D21+TØMRERE!D19+MALERE!D17+TAKTEKKERE!D17+MURERE!D17+RØRLEGGERE!D12</f>
        <v>265094.40000000002</v>
      </c>
      <c r="E21" s="4">
        <f>BETONG!E21+TØMRERE!E19+MALERE!E17+RØRLEGGERE!E12+TAKTEKKERE!E17+MURERE!E17</f>
        <v>16954.73</v>
      </c>
      <c r="F21" s="6">
        <f t="shared" si="0"/>
        <v>334.00777062812335</v>
      </c>
      <c r="G21" s="6">
        <f t="shared" si="0"/>
        <v>204.64887851354754</v>
      </c>
      <c r="H21" s="6">
        <f t="shared" si="1"/>
        <v>326.23166052666073</v>
      </c>
      <c r="I21" s="4">
        <v>88156005</v>
      </c>
      <c r="J21" s="54">
        <v>9204727</v>
      </c>
      <c r="K21" s="6">
        <v>306.11</v>
      </c>
      <c r="L21" s="7">
        <f t="shared" si="5"/>
        <v>4.39657570689594E-3</v>
      </c>
      <c r="M21" s="7">
        <f t="shared" si="6"/>
        <v>6.5733430879947458E-2</v>
      </c>
    </row>
    <row r="22" spans="1:15" s="11" customFormat="1" x14ac:dyDescent="0.25">
      <c r="A22" s="18" t="s">
        <v>20</v>
      </c>
      <c r="B22" s="8">
        <f>SUM(B7:B21)</f>
        <v>352169792.5</v>
      </c>
      <c r="C22" s="8">
        <f>SUM(C7:C21)</f>
        <v>18829663.25</v>
      </c>
      <c r="D22" s="8">
        <f>SUM(D7:D21)</f>
        <v>1157671.8900000001</v>
      </c>
      <c r="E22" s="8">
        <f>SUM(E7:E21)</f>
        <v>97976.119999999981</v>
      </c>
      <c r="F22" s="9">
        <f t="shared" si="0"/>
        <v>304.2051858925243</v>
      </c>
      <c r="G22" s="9">
        <f t="shared" si="0"/>
        <v>192.18625160906561</v>
      </c>
      <c r="H22" s="9">
        <f t="shared" si="1"/>
        <v>295.46453528007424</v>
      </c>
      <c r="I22" s="55">
        <f>SUM(I7:I21)</f>
        <v>381551134</v>
      </c>
      <c r="J22" s="55">
        <f>SUM(J7:J21)</f>
        <v>20958762</v>
      </c>
      <c r="K22" s="9">
        <v>289.04000000000002</v>
      </c>
      <c r="L22" s="32">
        <f t="shared" si="5"/>
        <v>-7.7004990633837297E-2</v>
      </c>
      <c r="M22" s="32">
        <f t="shared" si="6"/>
        <v>2.2227149460539108E-2</v>
      </c>
    </row>
    <row r="23" spans="1:15" x14ac:dyDescent="0.25">
      <c r="A23" s="43"/>
    </row>
    <row r="25" spans="1:15" ht="20.25" x14ac:dyDescent="0.3">
      <c r="A25" s="20" t="str">
        <f>"MÅLESTATISTIKK FOR ALLE BYGGFAG - 2. HALVÅR "&amp;FORS!$A$14</f>
        <v>MÅLESTATISTIKK FOR ALLE BYGGFAG - 2. HALVÅR 2018</v>
      </c>
    </row>
    <row r="26" spans="1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5" x14ac:dyDescent="0.25">
      <c r="A27" s="15"/>
      <c r="B27" s="2" t="s">
        <v>4</v>
      </c>
      <c r="C27" s="3"/>
      <c r="D27" s="2" t="s">
        <v>5</v>
      </c>
      <c r="E27" s="3"/>
      <c r="F27" s="2" t="str">
        <f>"Fortjeneste 2. halvår  "&amp;FORS!$A$14-0</f>
        <v>Fortjeneste 2. halvår  2018</v>
      </c>
      <c r="G27" s="5"/>
      <c r="H27" s="3"/>
      <c r="I27" s="2" t="str">
        <f>" 2. halvår  "&amp;FORS!$A$14-1</f>
        <v xml:space="preserve"> 2. halvår  2017</v>
      </c>
      <c r="J27" s="5"/>
      <c r="K27" s="3"/>
      <c r="L27" s="46" t="s">
        <v>29</v>
      </c>
      <c r="M27" s="3"/>
    </row>
    <row r="28" spans="1:15" x14ac:dyDescent="0.25">
      <c r="A28" s="47"/>
      <c r="B28" s="48" t="s">
        <v>6</v>
      </c>
      <c r="C28" s="48" t="s">
        <v>6</v>
      </c>
      <c r="D28" s="48" t="s">
        <v>6</v>
      </c>
      <c r="E28" s="48" t="s">
        <v>6</v>
      </c>
      <c r="F28" s="48" t="s">
        <v>6</v>
      </c>
      <c r="G28" s="48" t="s">
        <v>6</v>
      </c>
      <c r="H28" s="49" t="s">
        <v>33</v>
      </c>
      <c r="I28" s="48" t="s">
        <v>6</v>
      </c>
      <c r="J28" s="48" t="s">
        <v>6</v>
      </c>
      <c r="K28" s="49" t="s">
        <v>31</v>
      </c>
      <c r="L28" s="48" t="s">
        <v>6</v>
      </c>
      <c r="M28" s="49" t="s">
        <v>31</v>
      </c>
    </row>
    <row r="29" spans="1:15" x14ac:dyDescent="0.25">
      <c r="A29" s="51"/>
      <c r="B29" s="52" t="s">
        <v>30</v>
      </c>
      <c r="C29" s="52" t="s">
        <v>32</v>
      </c>
      <c r="D29" s="52" t="s">
        <v>30</v>
      </c>
      <c r="E29" s="52" t="s">
        <v>32</v>
      </c>
      <c r="F29" s="52" t="s">
        <v>30</v>
      </c>
      <c r="G29" s="52" t="s">
        <v>32</v>
      </c>
      <c r="H29" s="53" t="s">
        <v>34</v>
      </c>
      <c r="I29" s="52" t="s">
        <v>30</v>
      </c>
      <c r="J29" s="52" t="s">
        <v>32</v>
      </c>
      <c r="K29" s="53" t="s">
        <v>28</v>
      </c>
      <c r="L29" s="52" t="s">
        <v>30</v>
      </c>
      <c r="M29" s="53" t="s">
        <v>28</v>
      </c>
      <c r="O29" s="38"/>
    </row>
    <row r="30" spans="1:15" x14ac:dyDescent="0.25">
      <c r="A30" s="17" t="s">
        <v>25</v>
      </c>
      <c r="B30" s="4">
        <f>BETONG!B30+TØMRERE!B28+TAKTEKKERE!B26</f>
        <v>13976972</v>
      </c>
      <c r="C30" s="4">
        <f>BETONG!C30+TØMRERE!C28+MALERE!C26+TAKTEKKERE!C26+MURERE!C27</f>
        <v>0</v>
      </c>
      <c r="D30" s="4">
        <f>BETONG!D30+TØMRERE!D28+MALERE!D26+TAKTEKKERE!D26+MURERE!D27</f>
        <v>46486.6</v>
      </c>
      <c r="E30" s="4">
        <f>BETONG!E30+TØMRERE!E28+MALERE!E26+TAKTEKKERE!E26+MURERE!E27</f>
        <v>0</v>
      </c>
      <c r="F30" s="6">
        <f>IF(D30=0,0,B30/D30)</f>
        <v>300.66668674413705</v>
      </c>
      <c r="G30" s="6">
        <f t="shared" ref="F30:G45" si="7">IF(E30=0,0,C30/E30)</f>
        <v>0</v>
      </c>
      <c r="H30" s="6">
        <f t="shared" ref="H30:H45" si="8">IF(D30+E30=0,0,(B30+C30)/(D30+E30))</f>
        <v>300.66668674413705</v>
      </c>
      <c r="I30" s="4">
        <v>1880451</v>
      </c>
      <c r="J30" s="54"/>
      <c r="K30" s="6">
        <v>317.58999999999997</v>
      </c>
      <c r="L30" s="7">
        <f>IF(I30=0,0,(B30-I30)/I30)</f>
        <v>6.4327764988292699</v>
      </c>
      <c r="M30" s="7">
        <f>(H30-K30)/K30</f>
        <v>-5.3286669151619774E-2</v>
      </c>
    </row>
    <row r="31" spans="1:15" x14ac:dyDescent="0.25">
      <c r="A31" s="17" t="s">
        <v>7</v>
      </c>
      <c r="B31" s="4">
        <f>BETONG!B31+TØMRERE!B29+MALERE!B27+RØRLEGGERE!B21+MURERE!B28+TAKTEKKERE!B30</f>
        <v>12738332.15</v>
      </c>
      <c r="C31" s="4">
        <f>BETONG!C31+TØMRERE!C29+MALERE!C27+RØRLEGGERE!C21+MURERE!C28+TAKTEKKERE!C30</f>
        <v>0</v>
      </c>
      <c r="D31" s="4">
        <f>BETONG!D31+TØMRERE!D29+MALERE!D27+RØRLEGGERE!D21+MURERE!D28+TAKTEKKERE!D30</f>
        <v>43853.22</v>
      </c>
      <c r="E31" s="4">
        <f>BETONG!E31+TØMRERE!E29+MALERE!E27+RØRLEGGERE!E21+MURERE!E28+TAKTEKKERE!E30</f>
        <v>0</v>
      </c>
      <c r="F31" s="6">
        <f t="shared" si="7"/>
        <v>290.4765522349328</v>
      </c>
      <c r="G31" s="6">
        <f t="shared" si="7"/>
        <v>0</v>
      </c>
      <c r="H31" s="6">
        <f t="shared" si="8"/>
        <v>290.4765522349328</v>
      </c>
      <c r="I31" s="4">
        <v>35095938</v>
      </c>
      <c r="J31" s="54">
        <v>0</v>
      </c>
      <c r="K31" s="6">
        <v>275.06</v>
      </c>
      <c r="L31" s="7">
        <f>IF(I31=0,0,(B31-I31)/I31)</f>
        <v>-0.63704255033730683</v>
      </c>
      <c r="M31" s="7">
        <f t="shared" ref="M31:M45" si="9">(H31-K31)/K31</f>
        <v>5.6047961299108537E-2</v>
      </c>
    </row>
    <row r="32" spans="1:15" x14ac:dyDescent="0.25">
      <c r="A32" s="17" t="s">
        <v>26</v>
      </c>
      <c r="B32" s="4">
        <f>BETONG!B32+TØMRERE!B30</f>
        <v>0</v>
      </c>
      <c r="C32" s="4">
        <f>BETONG!C32+TØMRERE!C30</f>
        <v>0</v>
      </c>
      <c r="D32" s="4">
        <f>BETONG!D32+TØMRERE!D30</f>
        <v>0</v>
      </c>
      <c r="E32" s="4">
        <f>BETONG!E32+TØMRERE!E30</f>
        <v>0</v>
      </c>
      <c r="F32" s="6">
        <f t="shared" si="7"/>
        <v>0</v>
      </c>
      <c r="G32" s="6">
        <f t="shared" si="7"/>
        <v>0</v>
      </c>
      <c r="H32" s="6">
        <f t="shared" si="8"/>
        <v>0</v>
      </c>
      <c r="I32" s="4"/>
      <c r="J32" s="54">
        <v>0</v>
      </c>
      <c r="K32" s="6"/>
      <c r="L32" s="7">
        <f>IF(I32=0,0,(B32-I32)/I32)</f>
        <v>0</v>
      </c>
      <c r="M32" s="7"/>
    </row>
    <row r="33" spans="1:13" x14ac:dyDescent="0.25">
      <c r="A33" s="17"/>
      <c r="B33" s="4">
        <f>BETONG!B33+TØMRERE!B31+TAKTEKKERE!B28+MURERE!B29+MALERE!B28</f>
        <v>0</v>
      </c>
      <c r="C33" s="4">
        <f>BETONG!C33+TØMRERE!C31+TAKTEKKERE!C28+MURERE!C29+MALERE!C28</f>
        <v>0</v>
      </c>
      <c r="D33" s="4">
        <f>BETONG!D33+TØMRERE!D31+TAKTEKKERE!D28+MURERE!D29+MALERE!D28</f>
        <v>0</v>
      </c>
      <c r="E33" s="4">
        <f>BETONG!E33+TØMRERE!E31+TAKTEKKERE!E28+MURERE!E29+MALERE!E28</f>
        <v>0</v>
      </c>
      <c r="F33" s="6">
        <f t="shared" si="7"/>
        <v>0</v>
      </c>
      <c r="G33" s="6">
        <f t="shared" si="7"/>
        <v>0</v>
      </c>
      <c r="H33" s="6">
        <f t="shared" si="8"/>
        <v>0</v>
      </c>
      <c r="I33" s="4"/>
      <c r="J33" s="54">
        <v>0</v>
      </c>
      <c r="K33" s="6"/>
      <c r="L33" s="7">
        <f t="shared" ref="L33:L45" si="10">IF(I33=0,0,(B33-I33)/I33)</f>
        <v>0</v>
      </c>
      <c r="M33" s="7"/>
    </row>
    <row r="34" spans="1:13" x14ac:dyDescent="0.25">
      <c r="A34" s="17" t="s">
        <v>9</v>
      </c>
      <c r="B34" s="4">
        <f>BETONG!B34+TAKTEKKERE!B27</f>
        <v>10638372</v>
      </c>
      <c r="C34" s="4">
        <f>BETONG!C34+TAKTEKKERE!C27</f>
        <v>0</v>
      </c>
      <c r="D34" s="4">
        <f>BETONG!D34+TAKTEKKERE!D27</f>
        <v>38691.440000000002</v>
      </c>
      <c r="E34" s="4">
        <f>BETONG!E34+TAKTEKKERE!E27</f>
        <v>0</v>
      </c>
      <c r="F34" s="6">
        <f t="shared" si="7"/>
        <v>274.95415006523405</v>
      </c>
      <c r="G34" s="6">
        <f t="shared" si="7"/>
        <v>0</v>
      </c>
      <c r="H34" s="6">
        <f t="shared" si="8"/>
        <v>274.95415006523405</v>
      </c>
      <c r="I34" s="4">
        <v>7435876</v>
      </c>
      <c r="J34" s="54">
        <v>0</v>
      </c>
      <c r="K34" s="6">
        <v>257</v>
      </c>
      <c r="L34" s="7">
        <f t="shared" si="10"/>
        <v>0.43068173810321742</v>
      </c>
      <c r="M34" s="7">
        <f t="shared" si="9"/>
        <v>6.9860506090404853E-2</v>
      </c>
    </row>
    <row r="35" spans="1:13" x14ac:dyDescent="0.25">
      <c r="A35" s="17" t="s">
        <v>10</v>
      </c>
      <c r="B35" s="4">
        <f>BETONG!B35+TØMRERE!B32+MALERE!B29+TAKTEKKERE!B29+MURERE!B30</f>
        <v>24307464.510000002</v>
      </c>
      <c r="C35" s="4">
        <f>BETONG!C35+TØMRERE!C32+MALERE!C29+TAKTEKKERE!C29+MURERE!C30</f>
        <v>0</v>
      </c>
      <c r="D35" s="4">
        <f>BETONG!D35+TØMRERE!D32+MALERE!D29+TAKTEKKERE!D29+MURERE!D30</f>
        <v>97004.45</v>
      </c>
      <c r="E35" s="4">
        <f>BETONG!E35+TØMRERE!E32+MALERE!E29+TAKTEKKERE!E29+MURERE!E30</f>
        <v>0</v>
      </c>
      <c r="F35" s="6">
        <f t="shared" si="7"/>
        <v>250.58092190616</v>
      </c>
      <c r="G35" s="6">
        <f t="shared" si="7"/>
        <v>0</v>
      </c>
      <c r="H35" s="6">
        <f t="shared" si="8"/>
        <v>250.58092190616</v>
      </c>
      <c r="I35" s="4">
        <v>14136731</v>
      </c>
      <c r="J35" s="54">
        <v>9457</v>
      </c>
      <c r="K35" s="6">
        <v>275.66000000000003</v>
      </c>
      <c r="L35" s="7">
        <f t="shared" si="10"/>
        <v>0.71945441347083716</v>
      </c>
      <c r="M35" s="7">
        <f t="shared" si="9"/>
        <v>-9.0978299694696452E-2</v>
      </c>
    </row>
    <row r="36" spans="1:13" x14ac:dyDescent="0.25">
      <c r="A36" s="17" t="s">
        <v>11</v>
      </c>
      <c r="B36" s="4">
        <f>BETONG!B36+TØMRERE!B33+MALERE!B30+RØRLEGGERE!B22+MURERE!B31+TAKTEKKERE!B31+'BLIKK OG VENTILASJON'!B18</f>
        <v>0</v>
      </c>
      <c r="C36" s="4">
        <f>BETONG!C36+TØMRERE!C33+MALERE!C30+RØRLEGGERE!C22+MURERE!C31+TAKTEKKERE!C31+'BLIKK OG VENTILASJON'!C18</f>
        <v>2314573.0699999998</v>
      </c>
      <c r="D36" s="4">
        <f>BETONG!D36+TØMRERE!D33+MALERE!D30+RØRLEGGERE!D22+MURERE!D31+TAKTEKKERE!D31+'BLIKK OG VENTILASJON'!D18</f>
        <v>0</v>
      </c>
      <c r="E36" s="4">
        <f>BETONG!E36+TØMRERE!E33+MALERE!E30+RØRLEGGERE!E22+MURERE!E31+TAKTEKKERE!E31+'BLIKK OG VENTILASJON'!E18</f>
        <v>11009</v>
      </c>
      <c r="F36" s="6">
        <f t="shared" si="7"/>
        <v>0</v>
      </c>
      <c r="G36" s="6">
        <f t="shared" si="7"/>
        <v>210.2437160505041</v>
      </c>
      <c r="H36" s="6">
        <f t="shared" si="8"/>
        <v>210.2437160505041</v>
      </c>
      <c r="I36" s="4"/>
      <c r="J36" s="54">
        <v>0</v>
      </c>
      <c r="K36" s="6"/>
      <c r="L36" s="7">
        <f t="shared" si="10"/>
        <v>0</v>
      </c>
      <c r="M36" s="7"/>
    </row>
    <row r="37" spans="1:13" x14ac:dyDescent="0.25">
      <c r="A37" s="17" t="s">
        <v>12</v>
      </c>
      <c r="B37" s="4">
        <f>BETONG!B37+MALERE!B31</f>
        <v>11820104.98</v>
      </c>
      <c r="C37" s="4">
        <f>BETONG!C37++MALERE!C31</f>
        <v>0</v>
      </c>
      <c r="D37" s="4">
        <f>BETONG!D37++MALERE!D31</f>
        <v>37496.160000000003</v>
      </c>
      <c r="E37" s="4">
        <f>BETONG!E37++MALERE!E31</f>
        <v>0</v>
      </c>
      <c r="F37" s="6">
        <f t="shared" si="7"/>
        <v>315.23507953881142</v>
      </c>
      <c r="G37" s="6">
        <f t="shared" si="7"/>
        <v>0</v>
      </c>
      <c r="H37" s="6">
        <f t="shared" si="8"/>
        <v>315.23507953881142</v>
      </c>
      <c r="I37" s="4">
        <v>35988201</v>
      </c>
      <c r="J37" s="54">
        <v>0</v>
      </c>
      <c r="K37" s="6">
        <v>293.20999999999998</v>
      </c>
      <c r="L37" s="7">
        <f t="shared" si="10"/>
        <v>-0.67155610306833624</v>
      </c>
      <c r="M37" s="7">
        <f t="shared" si="9"/>
        <v>7.5117081746227762E-2</v>
      </c>
    </row>
    <row r="38" spans="1:13" x14ac:dyDescent="0.25">
      <c r="A38" s="17" t="s">
        <v>13</v>
      </c>
      <c r="B38" s="4">
        <f>BETONG!B38+TØMRERE!B34+RØRLEGGERE!B23+'BLIKK OG VENTILASJON'!B19+TAKTEKKERE!B32+MURERE!B32</f>
        <v>6310055</v>
      </c>
      <c r="C38" s="4">
        <f>BETONG!C38+TØMRERE!C34+RØRLEGGERE!C23+'BLIKK OG VENTILASJON'!C19+TAKTEKKERE!C32+MURERE!C32</f>
        <v>503422</v>
      </c>
      <c r="D38" s="4">
        <f>BETONG!D38+TØMRERE!D34+RØRLEGGERE!D23+'BLIKK OG VENTILASJON'!D19+TAKTEKKERE!D32+MURERE!D32</f>
        <v>21215</v>
      </c>
      <c r="E38" s="4">
        <f>BETONG!E38+TØMRERE!E34+RØRLEGGERE!E23+'BLIKK OG VENTILASJON'!E19+TAKTEKKERE!E32+MURERE!E32</f>
        <v>2888</v>
      </c>
      <c r="F38" s="6">
        <f t="shared" si="7"/>
        <v>297.433655432477</v>
      </c>
      <c r="G38" s="6">
        <f t="shared" si="7"/>
        <v>174.31509695290859</v>
      </c>
      <c r="H38" s="6">
        <f t="shared" si="8"/>
        <v>282.68169937352195</v>
      </c>
      <c r="I38" s="4">
        <v>5333805</v>
      </c>
      <c r="J38" s="54">
        <v>109573</v>
      </c>
      <c r="K38" s="6">
        <v>309.93</v>
      </c>
      <c r="L38" s="7">
        <f t="shared" si="10"/>
        <v>0.18303068822351024</v>
      </c>
      <c r="M38" s="7">
        <f t="shared" si="9"/>
        <v>-8.7917596316839458E-2</v>
      </c>
    </row>
    <row r="39" spans="1:13" x14ac:dyDescent="0.25">
      <c r="A39" s="17" t="s">
        <v>14</v>
      </c>
      <c r="B39" s="4">
        <f>BETONG!B39+TØMRERE!B35+MALERE!B32+TAKTEKKERE!B33+MURERE!B34</f>
        <v>13966127</v>
      </c>
      <c r="C39" s="4">
        <f>BETONG!C39+TØMRERE!C35+MALERE!C32+TAKTEKKERE!C33</f>
        <v>0</v>
      </c>
      <c r="D39" s="4">
        <f>BETONG!D39+TØMRERE!D35+MALERE!D32+TAKTEKKERE!D33+MURERE!D34</f>
        <v>45146.5</v>
      </c>
      <c r="E39" s="4">
        <f>BETONG!E39+TØMRERE!E35+MALERE!E32+TAKTEKKERE!E33+MURERE!E34</f>
        <v>0</v>
      </c>
      <c r="F39" s="6">
        <f>IF(D39=0,0,B39/D39)</f>
        <v>309.35126754011941</v>
      </c>
      <c r="G39" s="6">
        <f t="shared" si="7"/>
        <v>0</v>
      </c>
      <c r="H39" s="6">
        <f t="shared" si="8"/>
        <v>309.35126754011941</v>
      </c>
      <c r="I39" s="4">
        <v>9616986</v>
      </c>
      <c r="J39" s="54">
        <v>2613000</v>
      </c>
      <c r="K39" s="6">
        <v>273.2</v>
      </c>
      <c r="L39" s="7">
        <f t="shared" si="10"/>
        <v>0.45223534691638317</v>
      </c>
      <c r="M39" s="7">
        <f t="shared" si="9"/>
        <v>0.13232528382181341</v>
      </c>
    </row>
    <row r="40" spans="1:13" x14ac:dyDescent="0.25">
      <c r="A40" s="17"/>
      <c r="B40" s="4">
        <f>BETONG!B40+MALERE!B33+RØRLEGGERE!B24+TØMRERE!B37+MURERE!B33</f>
        <v>0</v>
      </c>
      <c r="C40" s="4">
        <f>BETONG!C40+MALERE!C33+RØRLEGGERE!C24+TØMRERE!C37+MURERE!C33</f>
        <v>0</v>
      </c>
      <c r="D40" s="4"/>
      <c r="E40" s="4">
        <f>BETONG!E40+MALERE!E33+RØRLEGGERE!E24+TØMRERE!E37+MURERE!E33</f>
        <v>0</v>
      </c>
      <c r="F40" s="6">
        <f t="shared" ref="F40" si="11">IF(D40=0,0,B40/D40)</f>
        <v>0</v>
      </c>
      <c r="G40" s="6">
        <f t="shared" si="7"/>
        <v>0</v>
      </c>
      <c r="H40" s="6">
        <f t="shared" si="8"/>
        <v>0</v>
      </c>
      <c r="I40" s="4"/>
      <c r="J40" s="54">
        <v>0</v>
      </c>
      <c r="K40" s="6"/>
      <c r="L40" s="7">
        <f t="shared" si="10"/>
        <v>0</v>
      </c>
      <c r="M40" s="7"/>
    </row>
    <row r="41" spans="1:13" x14ac:dyDescent="0.25">
      <c r="A41" s="17" t="s">
        <v>16</v>
      </c>
      <c r="B41" s="4">
        <f>BETONG!B41+TØMRERE!B36+MALERE!B34+RØRLEGGERE!B25+TAKTEKKERE!B34+MURERE!B35</f>
        <v>155183944.63</v>
      </c>
      <c r="C41" s="4">
        <f>BETONG!C41+TØMRERE!C36+MALERE!C34+RØRLEGGERE!C25+TAKTEKKERE!C34+MURERE!C35</f>
        <v>27574250.280000001</v>
      </c>
      <c r="D41" s="4">
        <f>BETONG!D41+TØMRERE!D36+MALERE!D34+RØRLEGGERE!D25+TAKTEKKERE!D34+MURERE!D35</f>
        <v>510499.06999999989</v>
      </c>
      <c r="E41" s="4">
        <f>BETONG!E41+TØMRERE!E36+MALERE!E34+RØRLEGGERE!E25+TAKTEKKERE!E34+MURERE!E35</f>
        <v>133129.01999999999</v>
      </c>
      <c r="F41" s="6">
        <f>IF(B41=0,0,B41/D41)</f>
        <v>303.9847744090896</v>
      </c>
      <c r="G41" s="6">
        <f>IF(E41=0,0,C41/E41)</f>
        <v>207.12426396588816</v>
      </c>
      <c r="H41" s="6">
        <f t="shared" si="8"/>
        <v>283.9499980648763</v>
      </c>
      <c r="I41" s="4">
        <v>171978621</v>
      </c>
      <c r="J41" s="54">
        <v>8927118</v>
      </c>
      <c r="K41" s="6">
        <v>291.22000000000003</v>
      </c>
      <c r="L41" s="7">
        <f t="shared" si="10"/>
        <v>-9.7655605518548752E-2</v>
      </c>
      <c r="M41" s="7">
        <f t="shared" si="9"/>
        <v>-2.4963951428898186E-2</v>
      </c>
    </row>
    <row r="42" spans="1:13" x14ac:dyDescent="0.25">
      <c r="A42" s="17" t="s">
        <v>17</v>
      </c>
      <c r="B42" s="4">
        <f>BETONG!B42+TØMRERE!B38+MALERE!B35+MURERE!B36+TAKTEKKERE!B35</f>
        <v>7055474.1100000003</v>
      </c>
      <c r="C42" s="4">
        <f>BETONG!C42+TØMRERE!C38+MALERE!C35+MURERE!C36+TAKTEKKERE!C35</f>
        <v>0</v>
      </c>
      <c r="D42" s="4">
        <f>BETONG!D42+TØMRERE!D38+MALERE!D35+MURERE!D36+TAKTEKKERE!D35</f>
        <v>23195</v>
      </c>
      <c r="E42" s="4">
        <f>BETONG!E42+TØMRERE!E38+MALERE!E35+MURERE!E36+TAKTEKKERE!E35</f>
        <v>0</v>
      </c>
      <c r="F42" s="6">
        <f>IF(D42=0,0,B42/D42)</f>
        <v>304.1808195731839</v>
      </c>
      <c r="G42" s="6">
        <f t="shared" si="7"/>
        <v>0</v>
      </c>
      <c r="H42" s="6">
        <f t="shared" si="8"/>
        <v>304.1808195731839</v>
      </c>
      <c r="I42" s="4">
        <v>6581036</v>
      </c>
      <c r="J42" s="54"/>
      <c r="K42" s="6">
        <v>271.45999999999998</v>
      </c>
      <c r="L42" s="7">
        <f t="shared" si="10"/>
        <v>7.2091705622032806E-2</v>
      </c>
      <c r="M42" s="7">
        <f t="shared" si="9"/>
        <v>0.12053643105129271</v>
      </c>
    </row>
    <row r="43" spans="1:13" x14ac:dyDescent="0.25">
      <c r="A43" s="42" t="s">
        <v>18</v>
      </c>
      <c r="B43" s="4">
        <f>BETONG!B43+TØMRERE!B39+MURERE!B38</f>
        <v>8770972.5</v>
      </c>
      <c r="C43" s="4">
        <f>BETONG!C43+TØMRERE!C39+MURERE!C38</f>
        <v>3256160</v>
      </c>
      <c r="D43" s="4">
        <f>BETONG!D43+TØMRERE!D39+MURERE!D38</f>
        <v>28245.5</v>
      </c>
      <c r="E43" s="4">
        <f>BETONG!E43+TØMRERE!E39+MURERE!E38</f>
        <v>15134</v>
      </c>
      <c r="F43" s="6">
        <f t="shared" si="7"/>
        <v>310.52636703191661</v>
      </c>
      <c r="G43" s="6">
        <f t="shared" si="7"/>
        <v>215.15527950310559</v>
      </c>
      <c r="H43" s="6">
        <f t="shared" si="8"/>
        <v>277.25382957387706</v>
      </c>
      <c r="I43" s="4">
        <v>14328906</v>
      </c>
      <c r="J43" s="54">
        <v>373989</v>
      </c>
      <c r="K43" s="6">
        <v>141.02000000000001</v>
      </c>
      <c r="L43" s="7">
        <f t="shared" si="10"/>
        <v>-0.38788261295035364</v>
      </c>
      <c r="M43" s="7">
        <f t="shared" si="9"/>
        <v>0.96606034302848554</v>
      </c>
    </row>
    <row r="44" spans="1:13" x14ac:dyDescent="0.25">
      <c r="A44" s="17" t="s">
        <v>19</v>
      </c>
      <c r="B44" s="4">
        <f>BETONG!B44+TØMRERE!B40+MALERE!B36+RØRLEGGERE!B25+TAKTEKKERE!B36+MURERE!B37</f>
        <v>103063339.03000002</v>
      </c>
      <c r="C44" s="4">
        <f>BETONG!C44+TØMRERE!C40+MALERE!C36+RØRLEGGERE!C26+TAKTEKKERE!C36+MURERE!C37</f>
        <v>10019963.76</v>
      </c>
      <c r="D44" s="4">
        <f>BETONG!D44+TØMRERE!D40+MALERE!D36+RØRLEGGERE!D26+MURERE!D37+TAKTEKKERE!D36</f>
        <v>345385.2</v>
      </c>
      <c r="E44" s="4">
        <f>BETONG!E44+TØMRERE!E40+MALERE!E36+RØRLEGGERE!E26+'BLIKK OG VENTILASJON'!E20+TAKTEKKERE!E36+MURERE!E37</f>
        <v>47076.800000000003</v>
      </c>
      <c r="F44" s="6">
        <f t="shared" si="7"/>
        <v>298.40114466398677</v>
      </c>
      <c r="G44" s="6">
        <f t="shared" si="7"/>
        <v>212.84292390306902</v>
      </c>
      <c r="H44" s="6">
        <f t="shared" si="8"/>
        <v>288.13822176414538</v>
      </c>
      <c r="I44" s="4">
        <v>84583828</v>
      </c>
      <c r="J44" s="54">
        <v>2111107</v>
      </c>
      <c r="K44" s="6">
        <v>215.44</v>
      </c>
      <c r="L44" s="7">
        <f t="shared" si="10"/>
        <v>0.21847569998841879</v>
      </c>
      <c r="M44" s="7">
        <f t="shared" si="9"/>
        <v>0.33744068772811636</v>
      </c>
    </row>
    <row r="45" spans="1:13" s="11" customFormat="1" x14ac:dyDescent="0.25">
      <c r="A45" s="18" t="s">
        <v>20</v>
      </c>
      <c r="B45" s="8">
        <f>SUM(B30:B44)</f>
        <v>367831157.91000003</v>
      </c>
      <c r="C45" s="8">
        <f>SUM(C30:C44)</f>
        <v>43668369.109999999</v>
      </c>
      <c r="D45" s="8">
        <f>SUM(D30:D44)</f>
        <v>1237218.1399999999</v>
      </c>
      <c r="E45" s="8">
        <f>SUM(E30:E44)</f>
        <v>209236.82</v>
      </c>
      <c r="F45" s="9">
        <f>IF(D45=0,0,B45/D45)</f>
        <v>297.3050151931979</v>
      </c>
      <c r="G45" s="9">
        <f t="shared" si="7"/>
        <v>208.70308156088396</v>
      </c>
      <c r="H45" s="9">
        <f t="shared" si="8"/>
        <v>284.48830997129704</v>
      </c>
      <c r="I45" s="55">
        <f>SUM(I30:I44)</f>
        <v>386960379</v>
      </c>
      <c r="J45" s="55">
        <f>SUM(J30:J44)</f>
        <v>14144244</v>
      </c>
      <c r="K45" s="31">
        <v>263.01</v>
      </c>
      <c r="L45" s="10">
        <f t="shared" si="10"/>
        <v>-4.943457296438087E-2</v>
      </c>
      <c r="M45" s="10">
        <f t="shared" si="9"/>
        <v>8.1663472762621384E-2</v>
      </c>
    </row>
    <row r="48" spans="1:13" ht="20.25" x14ac:dyDescent="0.3">
      <c r="A48" s="20" t="str">
        <f>"MÅLESTATISTIKK FOR ALLE BYGGFAG - GJENNOMSNITT HELE ÅRET  "&amp;FORS!$A$14</f>
        <v>MÅLESTATISTIKK FOR ALLE BYGGFAG - GJENNOMSNITT HELE ÅRET  2018</v>
      </c>
    </row>
    <row r="49" spans="1:1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5"/>
      <c r="B50" s="2" t="s">
        <v>4</v>
      </c>
      <c r="C50" s="3"/>
      <c r="D50" s="2" t="s">
        <v>5</v>
      </c>
      <c r="E50" s="3"/>
      <c r="F50" s="2" t="str">
        <f>"Fortjeneste hele  "&amp;FORS!$A$14-0</f>
        <v>Fortjeneste hele  2018</v>
      </c>
      <c r="G50" s="5"/>
      <c r="H50" s="3"/>
      <c r="I50" s="2" t="str">
        <f>" Hele året  "&amp;FORS!$A$14-1</f>
        <v xml:space="preserve"> Hele året  2017</v>
      </c>
      <c r="J50" s="5"/>
      <c r="K50" s="3"/>
      <c r="L50" s="46" t="s">
        <v>29</v>
      </c>
      <c r="M50" s="3"/>
    </row>
    <row r="51" spans="1:13" x14ac:dyDescent="0.25">
      <c r="A51" s="47"/>
      <c r="B51" s="48" t="s">
        <v>6</v>
      </c>
      <c r="C51" s="48" t="s">
        <v>6</v>
      </c>
      <c r="D51" s="48" t="s">
        <v>6</v>
      </c>
      <c r="E51" s="48" t="s">
        <v>6</v>
      </c>
      <c r="F51" s="48" t="s">
        <v>6</v>
      </c>
      <c r="G51" s="48" t="s">
        <v>6</v>
      </c>
      <c r="H51" s="49" t="s">
        <v>33</v>
      </c>
      <c r="I51" s="48" t="s">
        <v>6</v>
      </c>
      <c r="J51" s="48" t="s">
        <v>6</v>
      </c>
      <c r="K51" s="49" t="s">
        <v>31</v>
      </c>
      <c r="L51" s="48" t="s">
        <v>6</v>
      </c>
      <c r="M51" s="49" t="s">
        <v>31</v>
      </c>
    </row>
    <row r="52" spans="1:13" x14ac:dyDescent="0.25">
      <c r="A52" s="51"/>
      <c r="B52" s="52" t="s">
        <v>30</v>
      </c>
      <c r="C52" s="52" t="s">
        <v>32</v>
      </c>
      <c r="D52" s="52" t="s">
        <v>30</v>
      </c>
      <c r="E52" s="52" t="s">
        <v>32</v>
      </c>
      <c r="F52" s="52" t="s">
        <v>30</v>
      </c>
      <c r="G52" s="52" t="s">
        <v>32</v>
      </c>
      <c r="H52" s="53" t="s">
        <v>34</v>
      </c>
      <c r="I52" s="52" t="s">
        <v>30</v>
      </c>
      <c r="J52" s="52" t="s">
        <v>32</v>
      </c>
      <c r="K52" s="53" t="s">
        <v>28</v>
      </c>
      <c r="L52" s="52" t="s">
        <v>30</v>
      </c>
      <c r="M52" s="53" t="s">
        <v>28</v>
      </c>
    </row>
    <row r="53" spans="1:13" x14ac:dyDescent="0.25">
      <c r="A53" s="17" t="s">
        <v>25</v>
      </c>
      <c r="B53" s="4">
        <f>B7+B30</f>
        <v>17564217</v>
      </c>
      <c r="C53" s="4">
        <f t="shared" ref="C53:E53" si="12">C7+C30</f>
        <v>0</v>
      </c>
      <c r="D53" s="4">
        <f>D7+D30</f>
        <v>58062.6</v>
      </c>
      <c r="E53" s="4">
        <f t="shared" si="12"/>
        <v>0</v>
      </c>
      <c r="F53" s="6">
        <f>IF(D53=0,0,B53/D53)</f>
        <v>302.50483099275613</v>
      </c>
      <c r="G53" s="6">
        <f t="shared" ref="F53:G68" si="13">IF(E53=0,0,C53/E53)</f>
        <v>0</v>
      </c>
      <c r="H53" s="6">
        <f t="shared" ref="H53:H66" si="14">IF(D53+E53=0,0,(B53+C53)/(D53+E53))</f>
        <v>302.50483099275613</v>
      </c>
      <c r="I53" s="54">
        <f>I7+I30</f>
        <v>7067285</v>
      </c>
      <c r="J53" s="54">
        <f>J7+J30</f>
        <v>0</v>
      </c>
      <c r="K53" s="6">
        <v>293.01</v>
      </c>
      <c r="L53" s="7">
        <f>IF(I53=0,0,(B53-I53)/I53)</f>
        <v>1.485284943227845</v>
      </c>
      <c r="M53" s="7">
        <f>(H53-K53)/K53</f>
        <v>3.2404460573892138E-2</v>
      </c>
    </row>
    <row r="54" spans="1:13" x14ac:dyDescent="0.25">
      <c r="A54" s="17" t="s">
        <v>7</v>
      </c>
      <c r="B54" s="4">
        <f t="shared" ref="B54:E54" si="15">B8+B31</f>
        <v>32431867.109999999</v>
      </c>
      <c r="C54" s="4">
        <f t="shared" si="15"/>
        <v>0</v>
      </c>
      <c r="D54" s="4">
        <f t="shared" si="15"/>
        <v>113986.29000000001</v>
      </c>
      <c r="E54" s="4">
        <f t="shared" si="15"/>
        <v>0</v>
      </c>
      <c r="F54" s="6">
        <f t="shared" si="13"/>
        <v>284.52428015685041</v>
      </c>
      <c r="G54" s="6">
        <f t="shared" si="13"/>
        <v>0</v>
      </c>
      <c r="H54" s="6">
        <f t="shared" si="14"/>
        <v>284.52428015685041</v>
      </c>
      <c r="I54" s="54">
        <f t="shared" ref="I54:J67" si="16">I8+I31</f>
        <v>58382333</v>
      </c>
      <c r="J54" s="54">
        <f t="shared" si="16"/>
        <v>0</v>
      </c>
      <c r="K54" s="6">
        <v>275.02999999999997</v>
      </c>
      <c r="L54" s="7">
        <f t="shared" ref="L54:L68" si="17">IF(I54=0,0,(B54-I54)/I54)</f>
        <v>-0.44449175900524568</v>
      </c>
      <c r="M54" s="7">
        <f t="shared" ref="M54:M67" si="18">(H54-K54)/K54</f>
        <v>3.4520889200634251E-2</v>
      </c>
    </row>
    <row r="55" spans="1:13" x14ac:dyDescent="0.25">
      <c r="A55" s="17" t="s">
        <v>26</v>
      </c>
      <c r="B55" s="4">
        <f t="shared" ref="B55:E55" si="19">B9+B32</f>
        <v>0</v>
      </c>
      <c r="C55" s="4">
        <f t="shared" si="19"/>
        <v>0</v>
      </c>
      <c r="D55" s="4">
        <f t="shared" si="19"/>
        <v>0</v>
      </c>
      <c r="E55" s="4">
        <f t="shared" si="19"/>
        <v>0</v>
      </c>
      <c r="F55" s="6">
        <f t="shared" si="13"/>
        <v>0</v>
      </c>
      <c r="G55" s="6">
        <f t="shared" si="13"/>
        <v>0</v>
      </c>
      <c r="H55" s="6">
        <f t="shared" si="14"/>
        <v>0</v>
      </c>
      <c r="I55" s="54">
        <f t="shared" si="16"/>
        <v>0</v>
      </c>
      <c r="J55" s="54">
        <f t="shared" si="16"/>
        <v>0</v>
      </c>
      <c r="K55" s="6"/>
      <c r="L55" s="7">
        <f t="shared" si="17"/>
        <v>0</v>
      </c>
      <c r="M55" s="7"/>
    </row>
    <row r="56" spans="1:13" x14ac:dyDescent="0.25">
      <c r="A56" s="17"/>
      <c r="B56" s="4">
        <f t="shared" ref="B56:E56" si="20">B10+B33</f>
        <v>0</v>
      </c>
      <c r="C56" s="4">
        <f t="shared" si="20"/>
        <v>0</v>
      </c>
      <c r="D56" s="4">
        <f t="shared" si="20"/>
        <v>0</v>
      </c>
      <c r="E56" s="4">
        <f t="shared" si="20"/>
        <v>0</v>
      </c>
      <c r="F56" s="6">
        <f t="shared" si="13"/>
        <v>0</v>
      </c>
      <c r="G56" s="6">
        <f t="shared" si="13"/>
        <v>0</v>
      </c>
      <c r="H56" s="6">
        <f t="shared" si="14"/>
        <v>0</v>
      </c>
      <c r="I56" s="54">
        <f t="shared" si="16"/>
        <v>0</v>
      </c>
      <c r="J56" s="54">
        <f t="shared" si="16"/>
        <v>0</v>
      </c>
      <c r="K56" s="6"/>
      <c r="L56" s="7">
        <f t="shared" si="17"/>
        <v>0</v>
      </c>
      <c r="M56" s="7"/>
    </row>
    <row r="57" spans="1:13" x14ac:dyDescent="0.25">
      <c r="A57" s="17" t="s">
        <v>9</v>
      </c>
      <c r="B57" s="4">
        <f t="shared" ref="B57:E57" si="21">B11+B34</f>
        <v>16925478</v>
      </c>
      <c r="C57" s="4">
        <f t="shared" si="21"/>
        <v>0</v>
      </c>
      <c r="D57" s="4">
        <f t="shared" si="21"/>
        <v>62585.880000000005</v>
      </c>
      <c r="E57" s="4">
        <f t="shared" si="21"/>
        <v>0</v>
      </c>
      <c r="F57" s="6">
        <f t="shared" si="13"/>
        <v>270.43604723621365</v>
      </c>
      <c r="G57" s="6">
        <f t="shared" si="13"/>
        <v>0</v>
      </c>
      <c r="H57" s="6">
        <f t="shared" si="14"/>
        <v>270.43604723621365</v>
      </c>
      <c r="I57" s="54">
        <f t="shared" si="16"/>
        <v>16932937</v>
      </c>
      <c r="J57" s="54">
        <f t="shared" si="16"/>
        <v>0</v>
      </c>
      <c r="K57" s="6">
        <v>261.85000000000002</v>
      </c>
      <c r="L57" s="7">
        <f t="shared" si="17"/>
        <v>-4.405024361692245E-4</v>
      </c>
      <c r="M57" s="7">
        <f t="shared" si="18"/>
        <v>3.2789945526880387E-2</v>
      </c>
    </row>
    <row r="58" spans="1:13" x14ac:dyDescent="0.25">
      <c r="A58" s="17" t="s">
        <v>10</v>
      </c>
      <c r="B58" s="4">
        <f t="shared" ref="B58:E58" si="22">B12+B35</f>
        <v>40911689.43</v>
      </c>
      <c r="C58" s="4">
        <f t="shared" si="22"/>
        <v>0</v>
      </c>
      <c r="D58" s="4">
        <f t="shared" si="22"/>
        <v>154806.76999999999</v>
      </c>
      <c r="E58" s="4">
        <f t="shared" si="22"/>
        <v>0</v>
      </c>
      <c r="F58" s="6">
        <f t="shared" si="13"/>
        <v>264.27584161855458</v>
      </c>
      <c r="G58" s="6">
        <f t="shared" si="13"/>
        <v>0</v>
      </c>
      <c r="H58" s="6">
        <f t="shared" si="14"/>
        <v>264.27584161855458</v>
      </c>
      <c r="I58" s="54">
        <f t="shared" si="16"/>
        <v>26878652</v>
      </c>
      <c r="J58" s="54">
        <f t="shared" si="16"/>
        <v>870584</v>
      </c>
      <c r="K58" s="6">
        <v>278.98</v>
      </c>
      <c r="L58" s="7">
        <f t="shared" si="17"/>
        <v>0.52208858651096046</v>
      </c>
      <c r="M58" s="7">
        <f t="shared" si="18"/>
        <v>-5.2706854905173982E-2</v>
      </c>
    </row>
    <row r="59" spans="1:13" x14ac:dyDescent="0.25">
      <c r="A59" s="17" t="s">
        <v>11</v>
      </c>
      <c r="B59" s="4">
        <f t="shared" ref="B59:E67" si="23">B13+B36</f>
        <v>0</v>
      </c>
      <c r="C59" s="4">
        <f t="shared" si="23"/>
        <v>4629146.1399999997</v>
      </c>
      <c r="D59" s="4">
        <f t="shared" si="23"/>
        <v>0</v>
      </c>
      <c r="E59" s="4">
        <f t="shared" si="23"/>
        <v>22018</v>
      </c>
      <c r="F59" s="6">
        <f t="shared" si="13"/>
        <v>0</v>
      </c>
      <c r="G59" s="6">
        <f t="shared" si="13"/>
        <v>210.2437160505041</v>
      </c>
      <c r="H59" s="6">
        <f t="shared" si="14"/>
        <v>210.2437160505041</v>
      </c>
      <c r="I59" s="54">
        <f t="shared" si="16"/>
        <v>0</v>
      </c>
      <c r="J59" s="54">
        <f t="shared" si="16"/>
        <v>0</v>
      </c>
      <c r="K59" s="6"/>
      <c r="L59" s="7">
        <f t="shared" si="17"/>
        <v>0</v>
      </c>
      <c r="M59" s="7"/>
    </row>
    <row r="60" spans="1:13" x14ac:dyDescent="0.25">
      <c r="A60" s="17" t="s">
        <v>12</v>
      </c>
      <c r="B60" s="4">
        <f t="shared" si="23"/>
        <v>26581635.02</v>
      </c>
      <c r="C60" s="4">
        <f t="shared" si="23"/>
        <v>0</v>
      </c>
      <c r="D60" s="4">
        <f t="shared" si="23"/>
        <v>83410.31</v>
      </c>
      <c r="E60" s="4">
        <f t="shared" si="23"/>
        <v>0</v>
      </c>
      <c r="F60" s="6">
        <f t="shared" si="13"/>
        <v>318.68524430612956</v>
      </c>
      <c r="G60" s="6">
        <f t="shared" si="13"/>
        <v>0</v>
      </c>
      <c r="H60" s="6">
        <f t="shared" si="14"/>
        <v>318.68524430612956</v>
      </c>
      <c r="I60" s="54">
        <f t="shared" si="16"/>
        <v>61842295</v>
      </c>
      <c r="J60" s="54">
        <f t="shared" si="16"/>
        <v>0</v>
      </c>
      <c r="K60" s="6">
        <v>293.68</v>
      </c>
      <c r="L60" s="7">
        <f t="shared" si="17"/>
        <v>-0.57017062481267888</v>
      </c>
      <c r="M60" s="7">
        <f t="shared" si="18"/>
        <v>8.514452569507476E-2</v>
      </c>
    </row>
    <row r="61" spans="1:13" x14ac:dyDescent="0.25">
      <c r="A61" s="17" t="s">
        <v>13</v>
      </c>
      <c r="B61" s="4">
        <f t="shared" si="23"/>
        <v>12600318.800000001</v>
      </c>
      <c r="C61" s="4">
        <f t="shared" si="23"/>
        <v>767585.96</v>
      </c>
      <c r="D61" s="4">
        <f t="shared" si="23"/>
        <v>42280</v>
      </c>
      <c r="E61" s="4">
        <f t="shared" si="23"/>
        <v>4477.5</v>
      </c>
      <c r="F61" s="6">
        <f t="shared" si="13"/>
        <v>298.02078524124886</v>
      </c>
      <c r="G61" s="6">
        <f t="shared" si="13"/>
        <v>171.4318168620882</v>
      </c>
      <c r="H61" s="6">
        <f t="shared" si="14"/>
        <v>285.89862075602849</v>
      </c>
      <c r="I61" s="54">
        <f t="shared" si="16"/>
        <v>10856890</v>
      </c>
      <c r="J61" s="54">
        <f t="shared" si="16"/>
        <v>190668</v>
      </c>
      <c r="K61" s="6">
        <v>307.29000000000002</v>
      </c>
      <c r="L61" s="7">
        <f t="shared" si="17"/>
        <v>0.16058270830781196</v>
      </c>
      <c r="M61" s="7">
        <f t="shared" si="18"/>
        <v>-6.9613001542424183E-2</v>
      </c>
    </row>
    <row r="62" spans="1:13" x14ac:dyDescent="0.25">
      <c r="A62" s="17" t="s">
        <v>14</v>
      </c>
      <c r="B62" s="4">
        <f t="shared" si="23"/>
        <v>32055716</v>
      </c>
      <c r="C62" s="4">
        <f t="shared" si="23"/>
        <v>173440</v>
      </c>
      <c r="D62" s="4">
        <f t="shared" si="23"/>
        <v>106763.2</v>
      </c>
      <c r="E62" s="4">
        <f t="shared" si="23"/>
        <v>896.5</v>
      </c>
      <c r="F62" s="6">
        <f t="shared" si="13"/>
        <v>300.25061069731896</v>
      </c>
      <c r="G62" s="6">
        <f t="shared" si="13"/>
        <v>193.46346904629112</v>
      </c>
      <c r="H62" s="6">
        <f t="shared" si="14"/>
        <v>299.36137663396795</v>
      </c>
      <c r="I62" s="54">
        <f t="shared" si="16"/>
        <v>28859472</v>
      </c>
      <c r="J62" s="54">
        <f t="shared" si="16"/>
        <v>2960493</v>
      </c>
      <c r="K62" s="6">
        <v>290.75</v>
      </c>
      <c r="L62" s="7">
        <f t="shared" si="17"/>
        <v>0.11075199158182797</v>
      </c>
      <c r="M62" s="7">
        <f t="shared" si="18"/>
        <v>2.9617804416054858E-2</v>
      </c>
    </row>
    <row r="63" spans="1:13" x14ac:dyDescent="0.25">
      <c r="A63" s="17" t="s">
        <v>15</v>
      </c>
      <c r="B63" s="4">
        <f t="shared" si="23"/>
        <v>0</v>
      </c>
      <c r="C63" s="4">
        <f t="shared" si="23"/>
        <v>0</v>
      </c>
      <c r="D63" s="4">
        <f t="shared" si="23"/>
        <v>0</v>
      </c>
      <c r="E63" s="4">
        <f t="shared" si="23"/>
        <v>0</v>
      </c>
      <c r="F63" s="6">
        <f t="shared" si="13"/>
        <v>0</v>
      </c>
      <c r="G63" s="6">
        <f t="shared" si="13"/>
        <v>0</v>
      </c>
      <c r="H63" s="6">
        <f t="shared" si="14"/>
        <v>0</v>
      </c>
      <c r="I63" s="54">
        <f t="shared" si="16"/>
        <v>0</v>
      </c>
      <c r="J63" s="54">
        <f t="shared" si="16"/>
        <v>0</v>
      </c>
      <c r="K63" s="6"/>
      <c r="L63" s="7">
        <f t="shared" si="17"/>
        <v>0</v>
      </c>
      <c r="M63" s="7"/>
    </row>
    <row r="64" spans="1:13" x14ac:dyDescent="0.25">
      <c r="A64" s="17" t="s">
        <v>16</v>
      </c>
      <c r="B64" s="4">
        <f>B18+B41</f>
        <v>310382755.61000001</v>
      </c>
      <c r="C64" s="4">
        <f t="shared" si="23"/>
        <v>35539147.020000003</v>
      </c>
      <c r="D64" s="4">
        <f t="shared" si="23"/>
        <v>1031119.8799999999</v>
      </c>
      <c r="E64" s="4">
        <f t="shared" si="23"/>
        <v>176456.40999999997</v>
      </c>
      <c r="F64" s="6">
        <f t="shared" si="13"/>
        <v>301.01519874682276</v>
      </c>
      <c r="G64" s="6">
        <f t="shared" si="13"/>
        <v>201.4046813034449</v>
      </c>
      <c r="H64" s="6">
        <f t="shared" si="14"/>
        <v>286.45966759582541</v>
      </c>
      <c r="I64" s="54">
        <f>I18+I41</f>
        <v>347119345</v>
      </c>
      <c r="J64" s="54">
        <f t="shared" si="16"/>
        <v>18593795</v>
      </c>
      <c r="K64" s="6">
        <v>286.82</v>
      </c>
      <c r="L64" s="7">
        <f t="shared" si="17"/>
        <v>-0.10583273424303098</v>
      </c>
      <c r="M64" s="7">
        <f t="shared" si="18"/>
        <v>-1.256301527698853E-3</v>
      </c>
    </row>
    <row r="65" spans="1:13" x14ac:dyDescent="0.25">
      <c r="A65" s="17" t="s">
        <v>17</v>
      </c>
      <c r="B65" s="4">
        <f>B19+B42</f>
        <v>11623033.859999999</v>
      </c>
      <c r="C65" s="4">
        <f t="shared" si="23"/>
        <v>776347</v>
      </c>
      <c r="D65" s="4">
        <f>D19+D42</f>
        <v>38059.5</v>
      </c>
      <c r="E65" s="4">
        <f>E19+E42</f>
        <v>4424</v>
      </c>
      <c r="F65" s="6">
        <f>IF(D65=0,0,B65/D65)</f>
        <v>305.39113388247347</v>
      </c>
      <c r="G65" s="6">
        <f>IF(E65=0,0,C65/E65)</f>
        <v>175.48530741410488</v>
      </c>
      <c r="H65" s="6">
        <f t="shared" si="14"/>
        <v>291.86344957454071</v>
      </c>
      <c r="I65" s="54">
        <f t="shared" si="16"/>
        <v>9774401</v>
      </c>
      <c r="J65" s="54">
        <f t="shared" si="16"/>
        <v>379041</v>
      </c>
      <c r="K65" s="6">
        <v>268.12</v>
      </c>
      <c r="L65" s="7">
        <f>IF(I65=0,0,(B65-I65)/I65)</f>
        <v>0.18913004080761567</v>
      </c>
      <c r="M65" s="7">
        <f t="shared" si="18"/>
        <v>8.8555309467927432E-2</v>
      </c>
    </row>
    <row r="66" spans="1:13" x14ac:dyDescent="0.25">
      <c r="A66" s="17" t="s">
        <v>18</v>
      </c>
      <c r="B66" s="4">
        <f>B20+B43</f>
        <v>27317311</v>
      </c>
      <c r="C66" s="4">
        <f>C20+C43</f>
        <v>7122636</v>
      </c>
      <c r="D66" s="4">
        <f>D20+D43</f>
        <v>93336</v>
      </c>
      <c r="E66" s="4">
        <f t="shared" si="23"/>
        <v>34909</v>
      </c>
      <c r="F66" s="6">
        <f t="shared" si="13"/>
        <v>292.67711279677724</v>
      </c>
      <c r="G66" s="6">
        <f t="shared" si="13"/>
        <v>204.03437508951845</v>
      </c>
      <c r="H66" s="6">
        <f t="shared" si="14"/>
        <v>268.54806815080508</v>
      </c>
      <c r="I66" s="54">
        <f t="shared" si="16"/>
        <v>28058070</v>
      </c>
      <c r="J66" s="54">
        <f t="shared" si="16"/>
        <v>792591</v>
      </c>
      <c r="K66" s="6">
        <v>187.69</v>
      </c>
      <c r="L66" s="7">
        <f t="shared" si="17"/>
        <v>-2.6400924938885677E-2</v>
      </c>
      <c r="M66" s="7">
        <f t="shared" si="18"/>
        <v>0.43080647957166118</v>
      </c>
    </row>
    <row r="67" spans="1:13" x14ac:dyDescent="0.25">
      <c r="A67" s="17" t="s">
        <v>19</v>
      </c>
      <c r="B67" s="4">
        <f>B21+B44</f>
        <v>191606928.58000001</v>
      </c>
      <c r="C67" s="4">
        <f t="shared" si="23"/>
        <v>13489730.24</v>
      </c>
      <c r="D67" s="4">
        <f>D21+D44</f>
        <v>610479.60000000009</v>
      </c>
      <c r="E67" s="4">
        <f t="shared" si="23"/>
        <v>64031.53</v>
      </c>
      <c r="F67" s="6">
        <f t="shared" si="13"/>
        <v>313.86295067025986</v>
      </c>
      <c r="G67" s="6">
        <f t="shared" si="13"/>
        <v>210.67324550889228</v>
      </c>
      <c r="H67" s="6">
        <f>IF(D67+E67=0,0,(B67+C67)/(D67+E67))</f>
        <v>304.06712313257157</v>
      </c>
      <c r="I67" s="54">
        <f t="shared" si="16"/>
        <v>172739833</v>
      </c>
      <c r="J67" s="54">
        <f t="shared" si="16"/>
        <v>11315834</v>
      </c>
      <c r="K67" s="6">
        <v>265.63</v>
      </c>
      <c r="L67" s="7">
        <f t="shared" si="17"/>
        <v>0.10922261097705248</v>
      </c>
      <c r="M67" s="7">
        <f t="shared" si="18"/>
        <v>0.14470173976046219</v>
      </c>
    </row>
    <row r="68" spans="1:13" s="11" customFormat="1" x14ac:dyDescent="0.25">
      <c r="A68" s="18" t="s">
        <v>20</v>
      </c>
      <c r="B68" s="8">
        <f>SUM(B53:B67)</f>
        <v>720000950.41000009</v>
      </c>
      <c r="C68" s="8">
        <f>SUM(C53:C67)</f>
        <v>62498032.360000007</v>
      </c>
      <c r="D68" s="8">
        <f>SUM(D53:D67)</f>
        <v>2394890.0300000003</v>
      </c>
      <c r="E68" s="8">
        <f>SUM(E53:E67)</f>
        <v>307212.93999999994</v>
      </c>
      <c r="F68" s="9">
        <f>IF(D68=0,0,B68/D68)</f>
        <v>300.6405059901644</v>
      </c>
      <c r="G68" s="9">
        <f t="shared" si="13"/>
        <v>203.43554656258951</v>
      </c>
      <c r="H68" s="9">
        <f>IF(D68+E68=0,0,(B68+C68)/(D68+E68))</f>
        <v>289.58888371674453</v>
      </c>
      <c r="I68" s="55">
        <f>SUM(I53:I67)</f>
        <v>768511513</v>
      </c>
      <c r="J68" s="55">
        <f>SUM(J53:J67)</f>
        <v>35103006</v>
      </c>
      <c r="K68" s="31">
        <v>275.99</v>
      </c>
      <c r="L68" s="32">
        <f t="shared" si="17"/>
        <v>-6.3122753230633669E-2</v>
      </c>
      <c r="M68" s="32">
        <f>(H68-K68)/K68</f>
        <v>4.9273103071649421E-2</v>
      </c>
    </row>
    <row r="70" spans="1:13" x14ac:dyDescent="0.25">
      <c r="B70" s="38"/>
      <c r="I70" s="38"/>
    </row>
    <row r="71" spans="1:13" x14ac:dyDescent="0.25">
      <c r="B71" s="38"/>
    </row>
  </sheetData>
  <phoneticPr fontId="0" type="noConversion"/>
  <pageMargins left="0.59055118110236227" right="0.19685039370078741" top="0.98425196850393704" bottom="0.98425196850393704" header="0.51181102362204722" footer="0.51181102362204722"/>
  <pageSetup paperSize="9" scale="87" orientation="landscape" r:id="rId1"/>
  <headerFooter alignWithMargins="0">
    <oddFooter>&amp;L&amp;9FORH.AVD./&amp;D/&amp;T/&amp;F</oddFooter>
  </headerFooter>
  <rowBreaks count="2" manualBreakCount="2">
    <brk id="23" max="16383" man="1"/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73"/>
  <sheetViews>
    <sheetView showZeros="0" topLeftCell="A40" zoomScale="84" zoomScaleNormal="84" workbookViewId="0">
      <selection activeCell="Q63" sqref="Q63"/>
    </sheetView>
  </sheetViews>
  <sheetFormatPr baseColWidth="10" defaultColWidth="9" defaultRowHeight="15.75" x14ac:dyDescent="0.25"/>
  <cols>
    <col min="1" max="1" width="14.875" style="14" customWidth="1"/>
    <col min="2" max="2" width="15.375" customWidth="1"/>
    <col min="3" max="3" width="11.75" customWidth="1"/>
    <col min="4" max="4" width="12.25" customWidth="1"/>
    <col min="5" max="5" width="10.75" customWidth="1"/>
    <col min="6" max="8" width="10" customWidth="1"/>
    <col min="9" max="9" width="12.5" customWidth="1"/>
    <col min="10" max="10" width="10.375" customWidth="1"/>
    <col min="11" max="11" width="9.25" customWidth="1"/>
    <col min="12" max="13" width="10" customWidth="1"/>
  </cols>
  <sheetData>
    <row r="2" spans="1:13" ht="20.25" x14ac:dyDescent="0.3">
      <c r="A2" s="20" t="str">
        <f>"MÅLESTATISTIKK FOR BETONGFAGENE - 1. HALVÅR "&amp;FORS!$A$14</f>
        <v>MÅLESTATISTIKK FOR BETONGFAGENE - 1. HALVÅR 2018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2018</v>
      </c>
      <c r="G4" s="5"/>
      <c r="H4" s="3"/>
      <c r="I4" s="2" t="str">
        <f>" 1. halvår  "&amp;FORS!$A$14-1</f>
        <v xml:space="preserve"> 1. halvår  2017</v>
      </c>
      <c r="J4" s="5"/>
      <c r="K4" s="3"/>
      <c r="L4" s="46" t="s">
        <v>29</v>
      </c>
      <c r="M4" s="3"/>
    </row>
    <row r="5" spans="1:13" s="50" customFormat="1" ht="15" x14ac:dyDescent="0.25">
      <c r="A5" s="47"/>
      <c r="B5" s="48" t="s">
        <v>6</v>
      </c>
      <c r="C5" s="48" t="s">
        <v>6</v>
      </c>
      <c r="D5" s="48" t="s">
        <v>6</v>
      </c>
      <c r="E5" s="48" t="s">
        <v>6</v>
      </c>
      <c r="F5" s="48" t="s">
        <v>6</v>
      </c>
      <c r="G5" s="48" t="s">
        <v>6</v>
      </c>
      <c r="H5" s="49" t="s">
        <v>33</v>
      </c>
      <c r="I5" s="48" t="s">
        <v>6</v>
      </c>
      <c r="J5" s="48" t="s">
        <v>6</v>
      </c>
      <c r="K5" s="49" t="s">
        <v>31</v>
      </c>
      <c r="L5" s="48" t="s">
        <v>6</v>
      </c>
      <c r="M5" s="49" t="s">
        <v>31</v>
      </c>
    </row>
    <row r="6" spans="1:13" s="50" customFormat="1" ht="15" x14ac:dyDescent="0.25">
      <c r="A6" s="51"/>
      <c r="B6" s="52" t="s">
        <v>30</v>
      </c>
      <c r="C6" s="52" t="s">
        <v>32</v>
      </c>
      <c r="D6" s="52" t="s">
        <v>30</v>
      </c>
      <c r="E6" s="52" t="s">
        <v>32</v>
      </c>
      <c r="F6" s="52" t="s">
        <v>30</v>
      </c>
      <c r="G6" s="52" t="s">
        <v>32</v>
      </c>
      <c r="H6" s="53" t="s">
        <v>34</v>
      </c>
      <c r="I6" s="52" t="s">
        <v>30</v>
      </c>
      <c r="J6" s="52" t="s">
        <v>32</v>
      </c>
      <c r="K6" s="53" t="s">
        <v>28</v>
      </c>
      <c r="L6" s="52" t="s">
        <v>30</v>
      </c>
      <c r="M6" s="53" t="s">
        <v>28</v>
      </c>
    </row>
    <row r="7" spans="1:13" x14ac:dyDescent="0.25">
      <c r="A7" s="17" t="s">
        <v>25</v>
      </c>
      <c r="B7" s="138">
        <v>3286884</v>
      </c>
      <c r="C7" s="143"/>
      <c r="D7" s="140">
        <v>10594</v>
      </c>
      <c r="E7" s="82"/>
      <c r="F7" s="6">
        <f t="shared" ref="F7:F21" si="0">IF(D7=0,0,B7/D7)</f>
        <v>310.25901453653012</v>
      </c>
      <c r="G7" s="6">
        <f t="shared" ref="G7:G21" si="1">IF(E7=0,0,C7/E7)</f>
        <v>0</v>
      </c>
      <c r="H7" s="6">
        <f t="shared" ref="H7:H21" si="2">IF(D7+E7=0,0,(B7+C7)/(D7+E7))</f>
        <v>310.25901453653012</v>
      </c>
      <c r="I7" s="21">
        <v>1596486</v>
      </c>
      <c r="J7" s="21"/>
      <c r="K7" s="44">
        <v>290.69</v>
      </c>
      <c r="L7" s="7">
        <f>IF(I7=0,0,(B7-I7)/I7)</f>
        <v>1.0588241926330704</v>
      </c>
      <c r="M7" s="7">
        <f>IF(K7=0,0,(H7-K7)/K7)</f>
        <v>6.7319187232206534E-2</v>
      </c>
    </row>
    <row r="8" spans="1:13" x14ac:dyDescent="0.25">
      <c r="A8" s="17" t="s">
        <v>7</v>
      </c>
      <c r="B8" s="156">
        <v>12656563</v>
      </c>
      <c r="C8" s="155"/>
      <c r="D8" s="156">
        <v>43867.95</v>
      </c>
      <c r="E8" s="21"/>
      <c r="F8" s="6">
        <f t="shared" si="0"/>
        <v>288.51503204503518</v>
      </c>
      <c r="G8" s="6">
        <f t="shared" si="1"/>
        <v>0</v>
      </c>
      <c r="H8" s="6">
        <f t="shared" si="2"/>
        <v>288.51503204503518</v>
      </c>
      <c r="I8" s="21">
        <v>18628678</v>
      </c>
      <c r="J8" s="21"/>
      <c r="K8" s="44">
        <v>282.8</v>
      </c>
      <c r="L8" s="7">
        <f t="shared" ref="L8:L22" si="3">IF(I8=0,0,(B8-I8)/I8)</f>
        <v>-0.32058716136485904</v>
      </c>
      <c r="M8" s="7">
        <f t="shared" ref="M8:M22" si="4">IF(K8=0,0,(H8-K8)/K8)</f>
        <v>2.0208741319077697E-2</v>
      </c>
    </row>
    <row r="9" spans="1:13" x14ac:dyDescent="0.25">
      <c r="A9" s="17" t="s">
        <v>26</v>
      </c>
      <c r="B9" s="21"/>
      <c r="C9" s="21"/>
      <c r="D9" s="21"/>
      <c r="E9" s="21"/>
      <c r="F9" s="6">
        <f t="shared" si="0"/>
        <v>0</v>
      </c>
      <c r="G9" s="6">
        <f t="shared" si="1"/>
        <v>0</v>
      </c>
      <c r="H9" s="6">
        <f t="shared" si="2"/>
        <v>0</v>
      </c>
      <c r="I9" s="21"/>
      <c r="J9" s="21"/>
      <c r="K9" s="44"/>
      <c r="L9" s="7">
        <f t="shared" si="3"/>
        <v>0</v>
      </c>
      <c r="M9" s="7">
        <f t="shared" si="4"/>
        <v>0</v>
      </c>
    </row>
    <row r="10" spans="1:13" x14ac:dyDescent="0.25">
      <c r="A10" s="17" t="s">
        <v>8</v>
      </c>
      <c r="B10" s="21"/>
      <c r="C10" s="21"/>
      <c r="D10" s="21"/>
      <c r="E10" s="21"/>
      <c r="F10" s="6">
        <f t="shared" si="0"/>
        <v>0</v>
      </c>
      <c r="G10" s="6">
        <f t="shared" si="1"/>
        <v>0</v>
      </c>
      <c r="H10" s="6">
        <f t="shared" si="2"/>
        <v>0</v>
      </c>
      <c r="I10" s="21"/>
      <c r="J10" s="21"/>
      <c r="K10" s="44">
        <v>0</v>
      </c>
      <c r="L10" s="7">
        <f t="shared" si="3"/>
        <v>0</v>
      </c>
      <c r="M10" s="7">
        <f t="shared" si="4"/>
        <v>0</v>
      </c>
    </row>
    <row r="11" spans="1:13" x14ac:dyDescent="0.25">
      <c r="A11" s="17" t="s">
        <v>9</v>
      </c>
      <c r="B11" s="74">
        <v>6287106</v>
      </c>
      <c r="C11" s="58"/>
      <c r="D11" s="76">
        <v>23894.44</v>
      </c>
      <c r="E11" s="21"/>
      <c r="F11" s="6">
        <f t="shared" si="0"/>
        <v>263.12003964102109</v>
      </c>
      <c r="G11" s="6">
        <f t="shared" si="1"/>
        <v>0</v>
      </c>
      <c r="H11" s="6">
        <f t="shared" si="2"/>
        <v>263.12003964102109</v>
      </c>
      <c r="I11" s="21">
        <v>9497061</v>
      </c>
      <c r="J11" s="21"/>
      <c r="K11" s="44">
        <v>265.77999999999997</v>
      </c>
      <c r="L11" s="7">
        <f t="shared" si="3"/>
        <v>-0.33799456484485041</v>
      </c>
      <c r="M11" s="7">
        <f t="shared" si="4"/>
        <v>-1.0008128373011058E-2</v>
      </c>
    </row>
    <row r="12" spans="1:13" x14ac:dyDescent="0.25">
      <c r="A12" s="17" t="s">
        <v>10</v>
      </c>
      <c r="B12" s="61">
        <v>10049071.33</v>
      </c>
      <c r="C12" s="21"/>
      <c r="D12" s="61">
        <v>34560.18</v>
      </c>
      <c r="E12" s="21"/>
      <c r="F12" s="6">
        <f t="shared" si="0"/>
        <v>290.77022544442764</v>
      </c>
      <c r="G12" s="6">
        <f t="shared" si="1"/>
        <v>0</v>
      </c>
      <c r="H12" s="6">
        <f t="shared" si="2"/>
        <v>290.77022544442764</v>
      </c>
      <c r="I12" s="21">
        <v>5660316</v>
      </c>
      <c r="J12" s="21"/>
      <c r="K12" s="44">
        <v>299.13</v>
      </c>
      <c r="L12" s="7">
        <f t="shared" si="3"/>
        <v>0.7753551798168159</v>
      </c>
      <c r="M12" s="7">
        <f t="shared" si="4"/>
        <v>-2.7946961373223542E-2</v>
      </c>
    </row>
    <row r="13" spans="1:13" x14ac:dyDescent="0.25">
      <c r="A13" s="17" t="s">
        <v>11</v>
      </c>
      <c r="B13" s="67"/>
      <c r="C13" s="21"/>
      <c r="D13" s="21"/>
      <c r="E13" s="21"/>
      <c r="F13" s="6">
        <f>IF(D13=0,0,B13/D13)</f>
        <v>0</v>
      </c>
      <c r="G13" s="6">
        <f t="shared" si="1"/>
        <v>0</v>
      </c>
      <c r="H13" s="6">
        <f t="shared" si="2"/>
        <v>0</v>
      </c>
      <c r="I13" s="21"/>
      <c r="J13" s="21"/>
      <c r="K13" s="44">
        <v>0</v>
      </c>
      <c r="L13" s="7">
        <f t="shared" si="3"/>
        <v>0</v>
      </c>
      <c r="M13" s="7">
        <f t="shared" si="4"/>
        <v>0</v>
      </c>
    </row>
    <row r="14" spans="1:13" x14ac:dyDescent="0.25">
      <c r="A14" s="17" t="s">
        <v>12</v>
      </c>
      <c r="B14" s="138">
        <v>14761530.039999999</v>
      </c>
      <c r="C14" s="139"/>
      <c r="D14" s="140">
        <v>45914.15</v>
      </c>
      <c r="E14" s="58"/>
      <c r="F14" s="109"/>
      <c r="G14" s="6">
        <f t="shared" si="1"/>
        <v>0</v>
      </c>
      <c r="H14" s="6">
        <f t="shared" si="2"/>
        <v>321.50284912167598</v>
      </c>
      <c r="I14" s="21">
        <v>25854094.280000001</v>
      </c>
      <c r="J14" s="21"/>
      <c r="K14" s="44">
        <v>294.33</v>
      </c>
      <c r="L14" s="7">
        <f t="shared" si="3"/>
        <v>-0.42904478183870853</v>
      </c>
      <c r="M14" s="7">
        <f t="shared" si="4"/>
        <v>9.2321031229150946E-2</v>
      </c>
    </row>
    <row r="15" spans="1:13" ht="16.5" thickBot="1" x14ac:dyDescent="0.3">
      <c r="A15" s="17" t="s">
        <v>13</v>
      </c>
      <c r="B15" s="67"/>
      <c r="C15" s="21"/>
      <c r="D15" s="21"/>
      <c r="E15" s="21"/>
      <c r="F15" s="6">
        <f t="shared" si="0"/>
        <v>0</v>
      </c>
      <c r="G15" s="6">
        <f t="shared" si="1"/>
        <v>0</v>
      </c>
      <c r="H15" s="6">
        <f t="shared" si="2"/>
        <v>0</v>
      </c>
      <c r="I15" s="21"/>
      <c r="J15" s="21"/>
      <c r="K15" s="44"/>
      <c r="L15" s="7">
        <f t="shared" si="3"/>
        <v>0</v>
      </c>
      <c r="M15" s="7">
        <f t="shared" si="4"/>
        <v>0</v>
      </c>
    </row>
    <row r="16" spans="1:13" ht="16.5" thickBot="1" x14ac:dyDescent="0.3">
      <c r="A16" s="17" t="s">
        <v>14</v>
      </c>
      <c r="B16" s="118">
        <v>7463597</v>
      </c>
      <c r="C16" s="60"/>
      <c r="D16" s="124">
        <v>23080.2</v>
      </c>
      <c r="E16" s="21"/>
      <c r="F16" s="6">
        <f t="shared" si="0"/>
        <v>323.37661718702611</v>
      </c>
      <c r="G16" s="6">
        <f t="shared" si="1"/>
        <v>0</v>
      </c>
      <c r="H16" s="6">
        <f t="shared" si="2"/>
        <v>323.37661718702611</v>
      </c>
      <c r="I16" s="21">
        <v>3190640</v>
      </c>
      <c r="J16" s="21"/>
      <c r="K16" s="44">
        <v>312.82</v>
      </c>
      <c r="L16" s="7">
        <f t="shared" si="3"/>
        <v>1.3392162700900132</v>
      </c>
      <c r="M16" s="7">
        <f t="shared" si="4"/>
        <v>3.3746618461179337E-2</v>
      </c>
    </row>
    <row r="17" spans="1:13" x14ac:dyDescent="0.25">
      <c r="A17" s="17" t="s">
        <v>15</v>
      </c>
      <c r="B17" s="69"/>
      <c r="C17" s="21"/>
      <c r="D17" s="21"/>
      <c r="E17" s="21"/>
      <c r="F17" s="6">
        <f t="shared" si="0"/>
        <v>0</v>
      </c>
      <c r="G17" s="6">
        <f t="shared" si="1"/>
        <v>0</v>
      </c>
      <c r="H17" s="6">
        <f t="shared" si="2"/>
        <v>0</v>
      </c>
      <c r="I17" s="21"/>
      <c r="J17" s="21"/>
      <c r="K17" s="44"/>
      <c r="L17" s="7">
        <f t="shared" si="3"/>
        <v>0</v>
      </c>
      <c r="M17" s="7"/>
    </row>
    <row r="18" spans="1:13" x14ac:dyDescent="0.25">
      <c r="A18" s="17" t="s">
        <v>16</v>
      </c>
      <c r="B18" s="153">
        <v>40861429.289999999</v>
      </c>
      <c r="C18" s="139">
        <v>816652.85</v>
      </c>
      <c r="D18" s="152">
        <v>137751.49</v>
      </c>
      <c r="E18" s="141">
        <v>4821.8</v>
      </c>
      <c r="F18" s="6">
        <f t="shared" si="0"/>
        <v>296.63148681731138</v>
      </c>
      <c r="G18" s="6">
        <f t="shared" si="1"/>
        <v>169.36680285370608</v>
      </c>
      <c r="H18" s="6">
        <f t="shared" si="2"/>
        <v>292.32742079529766</v>
      </c>
      <c r="I18" s="137">
        <v>67713882</v>
      </c>
      <c r="J18" s="21"/>
      <c r="K18" s="44">
        <v>304.94</v>
      </c>
      <c r="L18" s="7">
        <f t="shared" si="3"/>
        <v>-0.39655757308375855</v>
      </c>
      <c r="M18" s="7">
        <f t="shared" si="4"/>
        <v>-4.1360855265633704E-2</v>
      </c>
    </row>
    <row r="19" spans="1:13" x14ac:dyDescent="0.25">
      <c r="A19" s="17" t="s">
        <v>17</v>
      </c>
      <c r="B19" s="123"/>
      <c r="C19" s="59"/>
      <c r="D19" s="122"/>
      <c r="E19" s="21"/>
      <c r="F19" s="6">
        <f t="shared" si="0"/>
        <v>0</v>
      </c>
      <c r="G19" s="6">
        <f>IF(E19=0,0,D19/E19)</f>
        <v>0</v>
      </c>
      <c r="H19" s="6">
        <f t="shared" si="2"/>
        <v>0</v>
      </c>
      <c r="I19" s="21">
        <v>745558</v>
      </c>
      <c r="J19" s="21"/>
      <c r="K19" s="44">
        <v>259.05</v>
      </c>
      <c r="L19" s="7">
        <f t="shared" si="3"/>
        <v>-1</v>
      </c>
      <c r="M19" s="7">
        <f t="shared" si="4"/>
        <v>-1</v>
      </c>
    </row>
    <row r="20" spans="1:13" x14ac:dyDescent="0.25">
      <c r="A20" s="17" t="s">
        <v>18</v>
      </c>
      <c r="B20" s="138">
        <v>7858614</v>
      </c>
      <c r="C20" s="139">
        <v>773181</v>
      </c>
      <c r="D20" s="140">
        <v>27095.5</v>
      </c>
      <c r="E20" s="141">
        <v>3811</v>
      </c>
      <c r="F20" s="6">
        <f t="shared" si="0"/>
        <v>290.03391707110035</v>
      </c>
      <c r="G20" s="6">
        <f t="shared" si="1"/>
        <v>202.88139595906586</v>
      </c>
      <c r="H20" s="6">
        <f t="shared" si="2"/>
        <v>279.28736673515277</v>
      </c>
      <c r="I20" s="21">
        <v>6444714</v>
      </c>
      <c r="J20" s="21">
        <v>336850</v>
      </c>
      <c r="K20" s="44">
        <v>286.88</v>
      </c>
      <c r="L20" s="7">
        <f t="shared" si="3"/>
        <v>0.21938909934560324</v>
      </c>
      <c r="M20" s="7">
        <f t="shared" si="4"/>
        <v>-2.6466234191464107E-2</v>
      </c>
    </row>
    <row r="21" spans="1:13" x14ac:dyDescent="0.25">
      <c r="A21" s="17" t="s">
        <v>19</v>
      </c>
      <c r="B21" s="175">
        <v>8660173</v>
      </c>
      <c r="C21" s="149"/>
      <c r="D21" s="149">
        <v>28269</v>
      </c>
      <c r="E21" s="21"/>
      <c r="F21" s="6">
        <f t="shared" si="0"/>
        <v>306.34875658848915</v>
      </c>
      <c r="G21" s="6">
        <f t="shared" si="1"/>
        <v>0</v>
      </c>
      <c r="H21" s="6">
        <f t="shared" si="2"/>
        <v>306.34875658848915</v>
      </c>
      <c r="I21" s="21">
        <v>13730510</v>
      </c>
      <c r="K21" s="44">
        <v>347.42</v>
      </c>
      <c r="L21" s="7">
        <f t="shared" si="3"/>
        <v>-0.3692752126468718</v>
      </c>
      <c r="M21" s="7">
        <f t="shared" si="4"/>
        <v>-0.1182178441411285</v>
      </c>
    </row>
    <row r="22" spans="1:13" s="11" customFormat="1" x14ac:dyDescent="0.25">
      <c r="A22" s="18" t="s">
        <v>20</v>
      </c>
      <c r="B22" s="71">
        <f>SUM(B7:B21)</f>
        <v>111884967.66</v>
      </c>
      <c r="C22" s="40">
        <f>SUM(C7:C21)</f>
        <v>1589833.85</v>
      </c>
      <c r="D22" s="71">
        <f>SUM(D7:D21)</f>
        <v>375026.91000000003</v>
      </c>
      <c r="E22" s="40">
        <f>SUM(E7:E21)</f>
        <v>8632.7999999999993</v>
      </c>
      <c r="F22" s="9">
        <f>IF(D22=0,0,B22/D22)</f>
        <v>298.33850498888194</v>
      </c>
      <c r="G22" s="9">
        <f>IF(E22=0,0,C22/E22)</f>
        <v>184.1620158002039</v>
      </c>
      <c r="H22" s="9">
        <f>IF(D22+E22=0,0,(B22+C22)/(D22+E22))</f>
        <v>295.76939812105883</v>
      </c>
      <c r="I22" s="40">
        <f>SUM(I7:I21)</f>
        <v>153061939.28</v>
      </c>
      <c r="J22" s="40">
        <f>SUM(J7:J21)</f>
        <v>336850</v>
      </c>
      <c r="K22" s="45">
        <v>290.02</v>
      </c>
      <c r="L22" s="7">
        <f t="shared" si="3"/>
        <v>-0.26902162492972176</v>
      </c>
      <c r="M22" s="32">
        <f t="shared" si="4"/>
        <v>1.9824143579956023E-2</v>
      </c>
    </row>
    <row r="25" spans="1:13" ht="20.25" x14ac:dyDescent="0.3">
      <c r="A25" s="20" t="str">
        <f>"MÅLESTATISTIKK FOR BETONGFAGENE - 2. HALVÅR "&amp;FORS!$A$14</f>
        <v>MÅLESTATISTIKK FOR BETONGFAGENE - 2. HALVÅR 2018</v>
      </c>
    </row>
    <row r="26" spans="1:13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5">
      <c r="A27" s="15"/>
      <c r="B27" s="2" t="s">
        <v>4</v>
      </c>
      <c r="C27" s="3"/>
      <c r="D27" s="2" t="s">
        <v>5</v>
      </c>
      <c r="E27" s="3"/>
      <c r="F27" s="2" t="str">
        <f>"Fortjeneste 2. halvår  "&amp;FORS!$A$14-0</f>
        <v>Fortjeneste 2. halvår  2018</v>
      </c>
      <c r="G27" s="5"/>
      <c r="H27" s="3"/>
      <c r="I27" s="2" t="str">
        <f>" 2. halvår  "&amp;FORS!$A$14-1</f>
        <v xml:space="preserve"> 2. halvår  2017</v>
      </c>
      <c r="J27" s="5"/>
      <c r="K27" s="3"/>
      <c r="L27" s="46" t="s">
        <v>29</v>
      </c>
      <c r="M27" s="3"/>
    </row>
    <row r="28" spans="1:13" x14ac:dyDescent="0.25">
      <c r="A28" s="47"/>
      <c r="B28" s="48" t="s">
        <v>6</v>
      </c>
      <c r="C28" s="48" t="s">
        <v>6</v>
      </c>
      <c r="D28" s="48" t="s">
        <v>6</v>
      </c>
      <c r="E28" s="48" t="s">
        <v>6</v>
      </c>
      <c r="F28" s="48" t="s">
        <v>6</v>
      </c>
      <c r="G28" s="48" t="s">
        <v>6</v>
      </c>
      <c r="H28" s="49" t="s">
        <v>33</v>
      </c>
      <c r="I28" s="48" t="s">
        <v>6</v>
      </c>
      <c r="J28" s="48" t="s">
        <v>6</v>
      </c>
      <c r="K28" s="49" t="s">
        <v>31</v>
      </c>
      <c r="L28" s="48" t="s">
        <v>6</v>
      </c>
      <c r="M28" s="49" t="s">
        <v>31</v>
      </c>
    </row>
    <row r="29" spans="1:13" x14ac:dyDescent="0.25">
      <c r="A29" s="51"/>
      <c r="B29" s="52" t="s">
        <v>30</v>
      </c>
      <c r="C29" s="52" t="s">
        <v>32</v>
      </c>
      <c r="D29" s="52" t="s">
        <v>30</v>
      </c>
      <c r="E29" s="52" t="s">
        <v>32</v>
      </c>
      <c r="F29" s="52" t="s">
        <v>30</v>
      </c>
      <c r="G29" s="52" t="s">
        <v>32</v>
      </c>
      <c r="H29" s="53" t="s">
        <v>34</v>
      </c>
      <c r="I29" s="52" t="s">
        <v>30</v>
      </c>
      <c r="J29" s="52" t="s">
        <v>32</v>
      </c>
      <c r="K29" s="53" t="s">
        <v>28</v>
      </c>
      <c r="L29" s="52" t="s">
        <v>30</v>
      </c>
      <c r="M29" s="53" t="s">
        <v>28</v>
      </c>
    </row>
    <row r="30" spans="1:13" x14ac:dyDescent="0.25">
      <c r="A30" s="17" t="s">
        <v>25</v>
      </c>
      <c r="B30" s="138">
        <v>9653053</v>
      </c>
      <c r="C30" s="143"/>
      <c r="D30" s="140">
        <v>31859</v>
      </c>
      <c r="E30" s="21"/>
      <c r="F30" s="6">
        <f>IF(D30=0,0,B30/D30)</f>
        <v>302.99296901974327</v>
      </c>
      <c r="G30" s="6">
        <f>IF(E30=0,0,#REF!/E30)</f>
        <v>0</v>
      </c>
      <c r="H30" s="6">
        <f>IF(D30+E30=0,0,(B30+C30)/(D30+E30))</f>
        <v>302.99296901974327</v>
      </c>
      <c r="I30" s="4">
        <v>745252</v>
      </c>
      <c r="J30" s="4"/>
      <c r="K30" s="6">
        <v>310.52</v>
      </c>
      <c r="L30" s="7">
        <f>IF(I30=0,0,(B30-I30)/I30)</f>
        <v>11.952736792387004</v>
      </c>
      <c r="M30" s="7">
        <f>IF(K30=0,0,(H30-K30)/K30)</f>
        <v>-2.4240084311016076E-2</v>
      </c>
    </row>
    <row r="31" spans="1:13" x14ac:dyDescent="0.25">
      <c r="A31" s="17" t="s">
        <v>7</v>
      </c>
      <c r="B31" s="156">
        <v>9035806.1500000004</v>
      </c>
      <c r="C31" s="154"/>
      <c r="D31" s="156">
        <v>30516.13</v>
      </c>
      <c r="E31" s="21"/>
      <c r="F31" s="6">
        <f>IF(D31=0,0,B31/D31)</f>
        <v>296.09934647676494</v>
      </c>
      <c r="G31" s="6">
        <f t="shared" ref="G31:G44" si="5">IF(E31=0,0,C31/E31)</f>
        <v>0</v>
      </c>
      <c r="H31" s="6">
        <f t="shared" ref="H31:H44" si="6">IF(D31+E31=0,0,(B31+C31)/(D31+E31))</f>
        <v>296.09934647676494</v>
      </c>
      <c r="I31" s="4">
        <v>28871199.199999999</v>
      </c>
      <c r="J31" s="4"/>
      <c r="K31" s="6">
        <v>280.91000000000003</v>
      </c>
      <c r="L31" s="7">
        <f>IF(I31=0,0,(B31-I31)/I31)</f>
        <v>-0.68703045247943828</v>
      </c>
      <c r="M31" s="7">
        <f t="shared" ref="M31:M45" si="7">IF(K31=0,0,(H31-K31)/K31)</f>
        <v>5.407193220876761E-2</v>
      </c>
    </row>
    <row r="32" spans="1:13" x14ac:dyDescent="0.25">
      <c r="A32" s="17" t="s">
        <v>26</v>
      </c>
      <c r="B32" s="21"/>
      <c r="C32" s="21"/>
      <c r="D32" s="21"/>
      <c r="E32" s="21"/>
      <c r="F32" s="6">
        <f>IF(D32=0,0,B32/D32)</f>
        <v>0</v>
      </c>
      <c r="G32" s="6">
        <f>IF(E32=0,0,C32/E32)</f>
        <v>0</v>
      </c>
      <c r="H32" s="6">
        <f>IF(D32+E32=0,0,(B32+C32)/(D32+E32))</f>
        <v>0</v>
      </c>
      <c r="I32" s="4"/>
      <c r="J32" s="4"/>
      <c r="K32" s="6"/>
      <c r="L32" s="7">
        <f t="shared" ref="L32:L45" si="8">IF(I32=0,0,(B32-I32)/I32)</f>
        <v>0</v>
      </c>
      <c r="M32" s="7">
        <f t="shared" si="7"/>
        <v>0</v>
      </c>
    </row>
    <row r="33" spans="1:13" x14ac:dyDescent="0.25">
      <c r="A33" s="17"/>
      <c r="B33" s="21"/>
      <c r="C33" s="21"/>
      <c r="D33" s="21"/>
      <c r="E33" s="21"/>
      <c r="F33" s="6">
        <f t="shared" ref="F33:F44" si="9">IF(D33=0,0,B33/D33)</f>
        <v>0</v>
      </c>
      <c r="G33" s="6">
        <f t="shared" si="5"/>
        <v>0</v>
      </c>
      <c r="H33" s="6">
        <f t="shared" si="6"/>
        <v>0</v>
      </c>
      <c r="I33" s="4"/>
      <c r="J33" s="4"/>
      <c r="K33" s="6">
        <v>0</v>
      </c>
      <c r="L33" s="7">
        <f t="shared" si="8"/>
        <v>0</v>
      </c>
      <c r="M33" s="7">
        <f t="shared" si="7"/>
        <v>0</v>
      </c>
    </row>
    <row r="34" spans="1:13" x14ac:dyDescent="0.25">
      <c r="A34" s="17" t="s">
        <v>9</v>
      </c>
      <c r="B34" s="74">
        <v>10638372</v>
      </c>
      <c r="C34" s="111"/>
      <c r="D34" s="76">
        <v>38691.440000000002</v>
      </c>
      <c r="E34" s="21"/>
      <c r="F34" s="6">
        <f>IF(D34=0,0,B34/D34)</f>
        <v>274.95415006523405</v>
      </c>
      <c r="G34" s="6">
        <f t="shared" si="5"/>
        <v>0</v>
      </c>
      <c r="H34" s="6">
        <f t="shared" si="6"/>
        <v>274.95415006523405</v>
      </c>
      <c r="I34" s="4">
        <v>7435876</v>
      </c>
      <c r="J34" s="4"/>
      <c r="K34" s="6">
        <v>257</v>
      </c>
      <c r="L34" s="7">
        <f t="shared" si="8"/>
        <v>0.43068173810321742</v>
      </c>
      <c r="M34" s="7">
        <f t="shared" si="7"/>
        <v>6.9860506090404853E-2</v>
      </c>
    </row>
    <row r="35" spans="1:13" x14ac:dyDescent="0.25">
      <c r="A35" s="17" t="s">
        <v>10</v>
      </c>
      <c r="B35" s="61">
        <v>1618889</v>
      </c>
      <c r="C35" s="21"/>
      <c r="D35" s="61">
        <v>5810.5</v>
      </c>
      <c r="E35" s="21"/>
      <c r="F35" s="6">
        <f t="shared" si="9"/>
        <v>278.61440495654421</v>
      </c>
      <c r="G35" s="6">
        <f t="shared" si="5"/>
        <v>0</v>
      </c>
      <c r="H35" s="6">
        <f t="shared" si="6"/>
        <v>278.61440495654421</v>
      </c>
      <c r="I35" s="4">
        <v>3963868</v>
      </c>
      <c r="J35" s="4"/>
      <c r="K35" s="6">
        <v>319.87</v>
      </c>
      <c r="L35" s="7">
        <f t="shared" si="8"/>
        <v>-0.59158856954873373</v>
      </c>
      <c r="M35" s="7">
        <f>IF(K35=0,0,(H35-K35)/K35)</f>
        <v>-0.12897613106404412</v>
      </c>
    </row>
    <row r="36" spans="1:13" x14ac:dyDescent="0.25">
      <c r="A36" s="17"/>
      <c r="B36" s="21"/>
      <c r="C36" s="21"/>
      <c r="D36" s="21"/>
      <c r="E36" s="21"/>
      <c r="F36" s="6">
        <f t="shared" si="9"/>
        <v>0</v>
      </c>
      <c r="G36" s="6">
        <f t="shared" si="5"/>
        <v>0</v>
      </c>
      <c r="H36" s="6">
        <f t="shared" si="6"/>
        <v>0</v>
      </c>
      <c r="I36" s="4"/>
      <c r="J36" s="4"/>
      <c r="K36" s="6">
        <v>0</v>
      </c>
      <c r="L36" s="7">
        <f t="shared" si="8"/>
        <v>0</v>
      </c>
      <c r="M36" s="7">
        <f t="shared" si="7"/>
        <v>0</v>
      </c>
    </row>
    <row r="37" spans="1:13" x14ac:dyDescent="0.25">
      <c r="A37" s="17" t="s">
        <v>12</v>
      </c>
      <c r="B37" s="138">
        <v>11820104.98</v>
      </c>
      <c r="C37" s="170"/>
      <c r="D37" s="140">
        <v>37496.160000000003</v>
      </c>
      <c r="E37" s="21"/>
      <c r="F37" s="6">
        <f t="shared" si="9"/>
        <v>315.23507953881142</v>
      </c>
      <c r="G37" s="6">
        <f t="shared" si="5"/>
        <v>0</v>
      </c>
      <c r="H37" s="6">
        <f>IF(D37+E37=0,0,(B37+C37)/(D37+E37))</f>
        <v>315.23507953881142</v>
      </c>
      <c r="I37" s="4">
        <v>35988200.619999997</v>
      </c>
      <c r="J37" s="4"/>
      <c r="K37" s="6">
        <v>293.20999999999998</v>
      </c>
      <c r="L37" s="7">
        <f t="shared" si="8"/>
        <v>-0.67155609960029172</v>
      </c>
      <c r="M37" s="7">
        <f t="shared" si="7"/>
        <v>7.5117081746227762E-2</v>
      </c>
    </row>
    <row r="38" spans="1:13" x14ac:dyDescent="0.25">
      <c r="A38" s="17" t="s">
        <v>13</v>
      </c>
      <c r="B38" s="21"/>
      <c r="C38" s="21"/>
      <c r="D38" s="21"/>
      <c r="E38" s="21"/>
      <c r="F38" s="6">
        <f t="shared" si="9"/>
        <v>0</v>
      </c>
      <c r="G38" s="6">
        <f t="shared" si="5"/>
        <v>0</v>
      </c>
      <c r="H38" s="6">
        <f t="shared" si="6"/>
        <v>0</v>
      </c>
      <c r="I38" s="4"/>
      <c r="J38" s="4"/>
      <c r="K38" s="6">
        <v>0</v>
      </c>
      <c r="L38" s="7">
        <f t="shared" si="8"/>
        <v>0</v>
      </c>
      <c r="M38" s="7">
        <f t="shared" si="7"/>
        <v>0</v>
      </c>
    </row>
    <row r="39" spans="1:13" x14ac:dyDescent="0.25">
      <c r="A39" s="17" t="s">
        <v>14</v>
      </c>
      <c r="B39" s="61">
        <v>3294600</v>
      </c>
      <c r="C39" s="61"/>
      <c r="D39" s="61">
        <v>10800</v>
      </c>
      <c r="E39" s="21"/>
      <c r="F39" s="6">
        <f t="shared" si="9"/>
        <v>305.05555555555554</v>
      </c>
      <c r="G39" s="6">
        <f t="shared" si="5"/>
        <v>0</v>
      </c>
      <c r="H39" s="6">
        <f t="shared" si="6"/>
        <v>305.05555555555554</v>
      </c>
      <c r="I39" s="4">
        <v>153094</v>
      </c>
      <c r="J39" s="4"/>
      <c r="K39" s="6">
        <v>335.36</v>
      </c>
      <c r="L39" s="7">
        <f t="shared" si="8"/>
        <v>20.520111826720839</v>
      </c>
      <c r="M39" s="7">
        <f t="shared" si="7"/>
        <v>-9.0363920695504737E-2</v>
      </c>
    </row>
    <row r="40" spans="1:13" x14ac:dyDescent="0.25">
      <c r="A40" s="17"/>
      <c r="B40" s="21"/>
      <c r="C40" s="21"/>
      <c r="D40" s="21"/>
      <c r="E40" s="21"/>
      <c r="F40" s="6">
        <f t="shared" si="9"/>
        <v>0</v>
      </c>
      <c r="G40" s="6">
        <f t="shared" si="5"/>
        <v>0</v>
      </c>
      <c r="H40" s="6">
        <f t="shared" si="6"/>
        <v>0</v>
      </c>
      <c r="I40" s="4"/>
      <c r="J40" s="4"/>
      <c r="K40" s="6"/>
      <c r="L40" s="7">
        <f t="shared" si="8"/>
        <v>0</v>
      </c>
      <c r="M40" s="7">
        <f t="shared" si="7"/>
        <v>0</v>
      </c>
    </row>
    <row r="41" spans="1:13" x14ac:dyDescent="0.25">
      <c r="A41" s="17" t="s">
        <v>16</v>
      </c>
      <c r="B41" s="176">
        <v>27503699.530000001</v>
      </c>
      <c r="C41" s="163">
        <v>1557442.55</v>
      </c>
      <c r="D41" s="152">
        <v>84501.41</v>
      </c>
      <c r="E41" s="141">
        <v>8863.75</v>
      </c>
      <c r="F41" s="6">
        <f t="shared" si="9"/>
        <v>325.48213728031283</v>
      </c>
      <c r="G41" s="6">
        <f t="shared" si="5"/>
        <v>175.70921449725003</v>
      </c>
      <c r="H41" s="6">
        <f t="shared" si="6"/>
        <v>311.26323866418693</v>
      </c>
      <c r="I41" s="4">
        <v>45905895.450000003</v>
      </c>
      <c r="J41" s="4"/>
      <c r="K41" s="6">
        <v>311.47000000000003</v>
      </c>
      <c r="L41" s="7">
        <f t="shared" si="8"/>
        <v>-0.40086781315579373</v>
      </c>
      <c r="M41" s="7">
        <f t="shared" si="7"/>
        <v>-6.6382423929462993E-4</v>
      </c>
    </row>
    <row r="42" spans="1:13" x14ac:dyDescent="0.25">
      <c r="A42" s="17" t="s">
        <v>17</v>
      </c>
      <c r="B42" s="133"/>
      <c r="C42" s="21"/>
      <c r="D42" s="134"/>
      <c r="E42" s="21"/>
      <c r="F42" s="6">
        <f t="shared" si="9"/>
        <v>0</v>
      </c>
      <c r="G42" s="6">
        <f t="shared" si="5"/>
        <v>0</v>
      </c>
      <c r="H42" s="6">
        <f t="shared" si="6"/>
        <v>0</v>
      </c>
      <c r="I42" s="4">
        <v>1181234</v>
      </c>
      <c r="J42" s="4"/>
      <c r="K42" s="6">
        <v>276.89</v>
      </c>
      <c r="L42" s="7">
        <f t="shared" si="8"/>
        <v>-1</v>
      </c>
      <c r="M42" s="7">
        <f t="shared" si="7"/>
        <v>-1</v>
      </c>
    </row>
    <row r="43" spans="1:13" x14ac:dyDescent="0.25">
      <c r="A43" s="17" t="s">
        <v>18</v>
      </c>
      <c r="B43" s="138">
        <v>3387088</v>
      </c>
      <c r="C43" s="139">
        <v>0</v>
      </c>
      <c r="D43" s="140">
        <v>11513.5</v>
      </c>
      <c r="E43" s="21"/>
      <c r="F43" s="6">
        <f t="shared" si="9"/>
        <v>294.18404481695399</v>
      </c>
      <c r="G43" s="6">
        <f t="shared" si="5"/>
        <v>0</v>
      </c>
      <c r="H43" s="6">
        <f t="shared" si="6"/>
        <v>294.18404481695399</v>
      </c>
      <c r="I43" s="4">
        <v>7637352</v>
      </c>
      <c r="J43" s="4">
        <v>164000</v>
      </c>
      <c r="K43" s="6">
        <v>303.24</v>
      </c>
      <c r="L43" s="7">
        <f t="shared" si="8"/>
        <v>-0.55651016216091653</v>
      </c>
      <c r="M43" s="7">
        <f t="shared" si="7"/>
        <v>-2.9863986225583772E-2</v>
      </c>
    </row>
    <row r="44" spans="1:13" x14ac:dyDescent="0.25">
      <c r="A44" s="17" t="s">
        <v>19</v>
      </c>
      <c r="B44" s="70">
        <v>18436516</v>
      </c>
      <c r="C44" s="70"/>
      <c r="D44" s="102">
        <v>53773</v>
      </c>
      <c r="E44" s="21"/>
      <c r="F44" s="6">
        <f t="shared" si="9"/>
        <v>342.85823740538933</v>
      </c>
      <c r="G44" s="6">
        <f t="shared" si="5"/>
        <v>0</v>
      </c>
      <c r="H44" s="6">
        <f t="shared" si="6"/>
        <v>342.85823740538933</v>
      </c>
      <c r="I44" s="4">
        <v>6921284</v>
      </c>
      <c r="J44" s="4">
        <v>1477955</v>
      </c>
      <c r="K44" s="6">
        <v>304.92</v>
      </c>
      <c r="L44" s="7">
        <f t="shared" si="8"/>
        <v>1.6637421611365752</v>
      </c>
      <c r="M44" s="7">
        <f t="shared" si="7"/>
        <v>0.12442029845660932</v>
      </c>
    </row>
    <row r="45" spans="1:13" x14ac:dyDescent="0.25">
      <c r="A45" s="18" t="s">
        <v>20</v>
      </c>
      <c r="B45" s="8">
        <f>SUM(B30:B44)</f>
        <v>95388128.659999996</v>
      </c>
      <c r="C45" s="8">
        <f>SUM(C30:C44)</f>
        <v>1557442.55</v>
      </c>
      <c r="D45" s="8">
        <f>SUM(D30:D44)</f>
        <v>304961.14</v>
      </c>
      <c r="E45" s="8">
        <f>SUM(E30:E44)</f>
        <v>8863.75</v>
      </c>
      <c r="F45" s="9">
        <f>IF(D45=0,0,B45/D45)</f>
        <v>312.78781506391272</v>
      </c>
      <c r="G45" s="9">
        <f>IF(E45=0,0,C45/E45)</f>
        <v>175.70921449725003</v>
      </c>
      <c r="H45" s="9">
        <f>IF(D45+E45=0,0,(B45+C45)/(D45+E45))</f>
        <v>308.91613220990848</v>
      </c>
      <c r="I45" s="8">
        <f>SUM(I30:I44)</f>
        <v>138803255.26999998</v>
      </c>
      <c r="J45" s="8">
        <v>1565848</v>
      </c>
      <c r="K45" s="9">
        <v>293.33999999999997</v>
      </c>
      <c r="L45" s="32">
        <f t="shared" si="8"/>
        <v>-0.31278176095761528</v>
      </c>
      <c r="M45" s="32">
        <f t="shared" si="7"/>
        <v>5.309924391459913E-2</v>
      </c>
    </row>
    <row r="46" spans="1:13" x14ac:dyDescent="0.25">
      <c r="J46" s="38"/>
    </row>
    <row r="48" spans="1:13" ht="20.25" x14ac:dyDescent="0.3">
      <c r="A48" s="20" t="str">
        <f>"MÅLESTATISTIKK FOR BETONGFAGENE - GJENNOMSNITT HELE ÅRET  "&amp;FORS!$A$14</f>
        <v>MÅLESTATISTIKK FOR BETONGFAGENE - GJENNOMSNITT HELE ÅRET  2018</v>
      </c>
    </row>
    <row r="49" spans="1:1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5"/>
      <c r="B50" s="2" t="s">
        <v>4</v>
      </c>
      <c r="C50" s="3"/>
      <c r="D50" s="2" t="s">
        <v>5</v>
      </c>
      <c r="E50" s="3"/>
      <c r="F50" s="2" t="str">
        <f>"Fortjeneste hele  "&amp;FORS!$A$14-0</f>
        <v>Fortjeneste hele  2018</v>
      </c>
      <c r="G50" s="5"/>
      <c r="H50" s="3"/>
      <c r="I50" s="2" t="str">
        <f>" Hele året  "&amp;FORS!$A$14-1</f>
        <v xml:space="preserve"> Hele året  2017</v>
      </c>
      <c r="J50" s="5"/>
      <c r="K50" s="3"/>
      <c r="L50" s="46" t="s">
        <v>29</v>
      </c>
      <c r="M50" s="3"/>
    </row>
    <row r="51" spans="1:13" x14ac:dyDescent="0.25">
      <c r="A51" s="47"/>
      <c r="B51" s="48" t="s">
        <v>6</v>
      </c>
      <c r="C51" s="48" t="s">
        <v>6</v>
      </c>
      <c r="D51" s="48" t="s">
        <v>6</v>
      </c>
      <c r="E51" s="48" t="s">
        <v>6</v>
      </c>
      <c r="F51" s="48" t="s">
        <v>6</v>
      </c>
      <c r="G51" s="48" t="s">
        <v>6</v>
      </c>
      <c r="H51" s="49" t="s">
        <v>33</v>
      </c>
      <c r="I51" s="48" t="s">
        <v>6</v>
      </c>
      <c r="J51" s="48" t="s">
        <v>6</v>
      </c>
      <c r="K51" s="49" t="s">
        <v>31</v>
      </c>
      <c r="L51" s="48" t="s">
        <v>6</v>
      </c>
      <c r="M51" s="49" t="s">
        <v>31</v>
      </c>
    </row>
    <row r="52" spans="1:13" ht="16.5" thickBot="1" x14ac:dyDescent="0.3">
      <c r="A52" s="51"/>
      <c r="B52" s="52" t="s">
        <v>30</v>
      </c>
      <c r="C52" s="92" t="s">
        <v>32</v>
      </c>
      <c r="D52" s="52" t="s">
        <v>30</v>
      </c>
      <c r="E52" s="52" t="s">
        <v>32</v>
      </c>
      <c r="F52" s="52" t="s">
        <v>30</v>
      </c>
      <c r="G52" s="52" t="s">
        <v>32</v>
      </c>
      <c r="H52" s="53" t="s">
        <v>34</v>
      </c>
      <c r="I52" s="52" t="s">
        <v>30</v>
      </c>
      <c r="J52" s="52" t="s">
        <v>32</v>
      </c>
      <c r="K52" s="53" t="s">
        <v>28</v>
      </c>
      <c r="L52" s="52" t="s">
        <v>30</v>
      </c>
      <c r="M52" s="53" t="s">
        <v>28</v>
      </c>
    </row>
    <row r="53" spans="1:13" ht="16.5" thickBot="1" x14ac:dyDescent="0.3">
      <c r="A53" s="17" t="s">
        <v>25</v>
      </c>
      <c r="B53" s="90">
        <f>B7+B30</f>
        <v>12939937</v>
      </c>
      <c r="C53" s="94">
        <f>C7+C30</f>
        <v>0</v>
      </c>
      <c r="D53" s="90">
        <f>D7+D30</f>
        <v>42453</v>
      </c>
      <c r="E53" s="4">
        <f>E7+E30</f>
        <v>0</v>
      </c>
      <c r="F53" s="6">
        <f>IF(D53=0,0,B53/D53)</f>
        <v>304.80618566414626</v>
      </c>
      <c r="G53" s="6">
        <f>IF(E53=0,0,C30/E53)</f>
        <v>0</v>
      </c>
      <c r="H53" s="6">
        <f>IF(D53+E53=0,0,(B53+C53)/(D53+E53))</f>
        <v>304.80618566414626</v>
      </c>
      <c r="I53" s="4">
        <f>I7+I30</f>
        <v>2341738</v>
      </c>
      <c r="J53" s="4">
        <f>J7+J30</f>
        <v>0</v>
      </c>
      <c r="K53" s="6">
        <v>234.91</v>
      </c>
      <c r="L53" s="7">
        <f>IF(I53=0,0,(B30-I53)/I53)</f>
        <v>3.1221746412280109</v>
      </c>
      <c r="M53" s="7">
        <f>IF(K53=0,0,(H53-K53)/K53)</f>
        <v>0.2975445305186934</v>
      </c>
    </row>
    <row r="54" spans="1:13" x14ac:dyDescent="0.25">
      <c r="A54" s="17" t="s">
        <v>7</v>
      </c>
      <c r="B54" s="4">
        <f>B8+B31</f>
        <v>21692369.149999999</v>
      </c>
      <c r="C54" s="93"/>
      <c r="D54" s="4">
        <f>D8+D31</f>
        <v>74384.08</v>
      </c>
      <c r="E54" s="4"/>
      <c r="F54" s="6">
        <f t="shared" ref="F54:F67" si="10">IF(D54=0,0,B54/D54)</f>
        <v>291.6265032786585</v>
      </c>
      <c r="G54" s="6">
        <f t="shared" ref="G54:G67" si="11">IF(E54=0,0,C54/E54)</f>
        <v>0</v>
      </c>
      <c r="H54" s="6">
        <f t="shared" ref="H54:H67" si="12">IF(D54+E54=0,0,(B54+C54)/(D54+E54))</f>
        <v>291.6265032786585</v>
      </c>
      <c r="I54" s="4">
        <f t="shared" ref="I54:J68" si="13">I8+I31</f>
        <v>47499877.200000003</v>
      </c>
      <c r="J54" s="4">
        <f t="shared" si="13"/>
        <v>0</v>
      </c>
      <c r="K54" s="6">
        <v>281.77</v>
      </c>
      <c r="L54" s="7">
        <f>IF(I54=0,0,(B54-I54)/I54)</f>
        <v>-0.54331736356573157</v>
      </c>
      <c r="M54" s="7">
        <f t="shared" ref="M54:M68" si="14">IF(K54=0,0,(H54-K54)/K54)</f>
        <v>3.4980669619400655E-2</v>
      </c>
    </row>
    <row r="55" spans="1:13" x14ac:dyDescent="0.25">
      <c r="A55" s="17" t="s">
        <v>26</v>
      </c>
      <c r="B55" s="4"/>
      <c r="C55" s="4"/>
      <c r="D55" s="4"/>
      <c r="E55" s="4"/>
      <c r="F55" s="6">
        <f t="shared" si="10"/>
        <v>0</v>
      </c>
      <c r="G55" s="6">
        <f t="shared" si="11"/>
        <v>0</v>
      </c>
      <c r="H55" s="6">
        <f t="shared" si="12"/>
        <v>0</v>
      </c>
      <c r="I55" s="4">
        <f t="shared" si="13"/>
        <v>0</v>
      </c>
      <c r="J55" s="4">
        <f t="shared" si="13"/>
        <v>0</v>
      </c>
      <c r="K55" s="6"/>
      <c r="L55" s="7">
        <f t="shared" ref="L55:L68" si="15">IF(I55=0,0,(B55-I55)/I55)</f>
        <v>0</v>
      </c>
      <c r="M55" s="7">
        <f t="shared" si="14"/>
        <v>0</v>
      </c>
    </row>
    <row r="56" spans="1:13" x14ac:dyDescent="0.25">
      <c r="A56" s="17"/>
      <c r="B56" s="4"/>
      <c r="C56" s="4"/>
      <c r="D56" s="4"/>
      <c r="E56" s="4"/>
      <c r="F56" s="6">
        <f t="shared" si="10"/>
        <v>0</v>
      </c>
      <c r="G56" s="6">
        <f t="shared" si="11"/>
        <v>0</v>
      </c>
      <c r="H56" s="6">
        <f t="shared" si="12"/>
        <v>0</v>
      </c>
      <c r="I56" s="4">
        <f t="shared" si="13"/>
        <v>0</v>
      </c>
      <c r="J56" s="4">
        <f t="shared" si="13"/>
        <v>0</v>
      </c>
      <c r="K56" s="6">
        <v>0</v>
      </c>
      <c r="L56" s="7">
        <f t="shared" si="15"/>
        <v>0</v>
      </c>
      <c r="M56" s="7">
        <f t="shared" si="14"/>
        <v>0</v>
      </c>
    </row>
    <row r="57" spans="1:13" x14ac:dyDescent="0.25">
      <c r="A57" s="17" t="s">
        <v>9</v>
      </c>
      <c r="B57" s="63">
        <f>B11+B34</f>
        <v>16925478</v>
      </c>
      <c r="C57" s="4"/>
      <c r="D57" s="4">
        <f>D11+D34</f>
        <v>62585.880000000005</v>
      </c>
      <c r="E57" s="4"/>
      <c r="F57" s="6">
        <f t="shared" si="10"/>
        <v>270.43604723621365</v>
      </c>
      <c r="G57" s="6">
        <f t="shared" si="11"/>
        <v>0</v>
      </c>
      <c r="H57" s="6">
        <f t="shared" si="12"/>
        <v>270.43604723621365</v>
      </c>
      <c r="I57" s="4">
        <f t="shared" si="13"/>
        <v>16932937</v>
      </c>
      <c r="J57" s="4">
        <f t="shared" si="13"/>
        <v>0</v>
      </c>
      <c r="K57" s="6">
        <v>261.17</v>
      </c>
      <c r="L57" s="7">
        <f t="shared" si="15"/>
        <v>-4.405024361692245E-4</v>
      </c>
      <c r="M57" s="7">
        <f t="shared" si="14"/>
        <v>3.5478987771235732E-2</v>
      </c>
    </row>
    <row r="58" spans="1:13" x14ac:dyDescent="0.25">
      <c r="A58" s="17" t="s">
        <v>10</v>
      </c>
      <c r="B58" s="63">
        <f>B12+B35</f>
        <v>11667960.33</v>
      </c>
      <c r="C58" s="4"/>
      <c r="D58" s="4">
        <f>D12+D35</f>
        <v>40370.68</v>
      </c>
      <c r="E58" s="4"/>
      <c r="F58" s="6">
        <f t="shared" si="10"/>
        <v>289.02065385076497</v>
      </c>
      <c r="G58" s="6">
        <f t="shared" si="11"/>
        <v>0</v>
      </c>
      <c r="H58" s="6">
        <f t="shared" si="12"/>
        <v>289.02065385076497</v>
      </c>
      <c r="I58" s="4">
        <f t="shared" si="13"/>
        <v>9624184</v>
      </c>
      <c r="J58" s="4">
        <f t="shared" si="13"/>
        <v>0</v>
      </c>
      <c r="K58" s="6">
        <v>260.5</v>
      </c>
      <c r="L58" s="7">
        <f t="shared" si="15"/>
        <v>0.21235840150188318</v>
      </c>
      <c r="M58" s="7">
        <f t="shared" si="14"/>
        <v>0.10948427581867552</v>
      </c>
    </row>
    <row r="59" spans="1:13" x14ac:dyDescent="0.25">
      <c r="A59" s="17"/>
      <c r="B59" s="4"/>
      <c r="C59" s="4"/>
      <c r="D59" s="4"/>
      <c r="E59" s="4"/>
      <c r="F59" s="6">
        <f t="shared" si="10"/>
        <v>0</v>
      </c>
      <c r="G59" s="6">
        <f t="shared" si="11"/>
        <v>0</v>
      </c>
      <c r="H59" s="6">
        <f t="shared" si="12"/>
        <v>0</v>
      </c>
      <c r="I59" s="4">
        <f t="shared" si="13"/>
        <v>0</v>
      </c>
      <c r="J59" s="4">
        <f t="shared" si="13"/>
        <v>0</v>
      </c>
      <c r="K59" s="6">
        <v>0</v>
      </c>
      <c r="L59" s="7">
        <f t="shared" si="15"/>
        <v>0</v>
      </c>
      <c r="M59" s="7">
        <f t="shared" si="14"/>
        <v>0</v>
      </c>
    </row>
    <row r="60" spans="1:13" x14ac:dyDescent="0.25">
      <c r="A60" s="17" t="s">
        <v>12</v>
      </c>
      <c r="B60" s="90">
        <f>B14+B37</f>
        <v>26581635.02</v>
      </c>
      <c r="C60" s="4"/>
      <c r="D60" s="76">
        <f>D14+D37</f>
        <v>83410.31</v>
      </c>
      <c r="E60" s="4"/>
      <c r="F60" s="6">
        <f>IF(D60=0,0,B60/D60)</f>
        <v>318.68524430612956</v>
      </c>
      <c r="G60" s="6">
        <f t="shared" si="11"/>
        <v>0</v>
      </c>
      <c r="H60" s="6">
        <f>IF(D60+E60=0,0,(B60+C60)/(D60+E60))</f>
        <v>318.68524430612956</v>
      </c>
      <c r="I60" s="4">
        <f t="shared" si="13"/>
        <v>61842294.899999999</v>
      </c>
      <c r="J60" s="4">
        <f t="shared" si="13"/>
        <v>0</v>
      </c>
      <c r="K60" s="6">
        <v>296.2</v>
      </c>
      <c r="L60" s="7">
        <f>IF(I60=0,0,(B60-I60)/I60)</f>
        <v>-0.57017062411763764</v>
      </c>
      <c r="M60" s="7">
        <f t="shared" si="14"/>
        <v>7.5912371053779792E-2</v>
      </c>
    </row>
    <row r="61" spans="1:13" x14ac:dyDescent="0.25">
      <c r="A61" s="17" t="s">
        <v>13</v>
      </c>
      <c r="B61" s="4"/>
      <c r="C61" s="4"/>
      <c r="D61" s="4"/>
      <c r="E61" s="4"/>
      <c r="F61" s="6">
        <f t="shared" si="10"/>
        <v>0</v>
      </c>
      <c r="G61" s="6">
        <f t="shared" si="11"/>
        <v>0</v>
      </c>
      <c r="H61" s="6">
        <f t="shared" si="12"/>
        <v>0</v>
      </c>
      <c r="I61" s="4">
        <f t="shared" si="13"/>
        <v>0</v>
      </c>
      <c r="J61" s="4">
        <f t="shared" si="13"/>
        <v>0</v>
      </c>
      <c r="K61" s="6"/>
      <c r="L61" s="7">
        <f t="shared" si="15"/>
        <v>0</v>
      </c>
      <c r="M61" s="7">
        <f t="shared" si="14"/>
        <v>0</v>
      </c>
    </row>
    <row r="62" spans="1:13" x14ac:dyDescent="0.25">
      <c r="A62" s="17" t="s">
        <v>14</v>
      </c>
      <c r="B62" s="63">
        <f>B16+B39</f>
        <v>10758197</v>
      </c>
      <c r="C62" s="4"/>
      <c r="D62" s="63">
        <f>D16+D39</f>
        <v>33880.199999999997</v>
      </c>
      <c r="E62" s="4"/>
      <c r="F62" s="6">
        <f t="shared" si="10"/>
        <v>317.53640769535014</v>
      </c>
      <c r="G62" s="6">
        <f t="shared" si="11"/>
        <v>0</v>
      </c>
      <c r="H62" s="6">
        <f t="shared" si="12"/>
        <v>317.53640769535014</v>
      </c>
      <c r="I62" s="4">
        <f t="shared" si="13"/>
        <v>3343734</v>
      </c>
      <c r="J62" s="4">
        <f t="shared" si="13"/>
        <v>0</v>
      </c>
      <c r="K62" s="6">
        <v>310.94</v>
      </c>
      <c r="L62" s="7">
        <f>IF(I62=0,0,(B62-I62)/I62)</f>
        <v>2.2174201057859269</v>
      </c>
      <c r="M62" s="7">
        <f t="shared" si="14"/>
        <v>2.1214406944587823E-2</v>
      </c>
    </row>
    <row r="63" spans="1:13" x14ac:dyDescent="0.25">
      <c r="A63" s="17"/>
      <c r="B63" s="63"/>
      <c r="C63" s="4"/>
      <c r="D63" s="4"/>
      <c r="E63" s="4"/>
      <c r="F63" s="6">
        <f t="shared" si="10"/>
        <v>0</v>
      </c>
      <c r="G63" s="6">
        <f t="shared" si="11"/>
        <v>0</v>
      </c>
      <c r="H63" s="6">
        <f t="shared" si="12"/>
        <v>0</v>
      </c>
      <c r="I63" s="4">
        <f t="shared" si="13"/>
        <v>0</v>
      </c>
      <c r="J63" s="4">
        <f t="shared" si="13"/>
        <v>0</v>
      </c>
      <c r="K63" s="6"/>
      <c r="L63" s="7">
        <f t="shared" si="15"/>
        <v>0</v>
      </c>
      <c r="M63" s="7">
        <f t="shared" si="14"/>
        <v>0</v>
      </c>
    </row>
    <row r="64" spans="1:13" x14ac:dyDescent="0.25">
      <c r="A64" s="17" t="s">
        <v>16</v>
      </c>
      <c r="B64" s="63">
        <f>B18+B41</f>
        <v>68365128.819999993</v>
      </c>
      <c r="C64" s="4">
        <f>C18+C41</f>
        <v>2374095.4</v>
      </c>
      <c r="D64" s="63">
        <f>D18+D41</f>
        <v>222252.9</v>
      </c>
      <c r="E64" s="4">
        <f>E18+E41</f>
        <v>13685.55</v>
      </c>
      <c r="F64" s="6">
        <f t="shared" si="10"/>
        <v>307.60061542504053</v>
      </c>
      <c r="G64" s="6">
        <f t="shared" si="11"/>
        <v>173.47460642794772</v>
      </c>
      <c r="H64" s="6">
        <f t="shared" si="12"/>
        <v>299.82067026379127</v>
      </c>
      <c r="I64" s="4">
        <f>I18+I41</f>
        <v>113619777.45</v>
      </c>
      <c r="J64" s="4">
        <f t="shared" si="13"/>
        <v>0</v>
      </c>
      <c r="K64" s="6">
        <v>297.3</v>
      </c>
      <c r="L64" s="7">
        <f>IF(I64=0,0,(B64-I64)/I64)</f>
        <v>-0.3982990430509773</v>
      </c>
      <c r="M64" s="7">
        <f t="shared" si="14"/>
        <v>8.4785410823789431E-3</v>
      </c>
    </row>
    <row r="65" spans="1:13" x14ac:dyDescent="0.25">
      <c r="A65" s="17" t="s">
        <v>17</v>
      </c>
      <c r="B65" s="90">
        <f>B19+B42</f>
        <v>0</v>
      </c>
      <c r="C65" s="4"/>
      <c r="D65" s="90">
        <f>D19+D42</f>
        <v>0</v>
      </c>
      <c r="E65" s="4"/>
      <c r="F65" s="6">
        <f>IF(D65=0,0,B65/D65)</f>
        <v>0</v>
      </c>
      <c r="G65" s="6">
        <f t="shared" si="11"/>
        <v>0</v>
      </c>
      <c r="H65" s="6">
        <f t="shared" si="12"/>
        <v>0</v>
      </c>
      <c r="I65" s="4">
        <f t="shared" si="13"/>
        <v>1926792</v>
      </c>
      <c r="J65" s="4">
        <f t="shared" si="13"/>
        <v>0</v>
      </c>
      <c r="K65" s="6">
        <v>269.63</v>
      </c>
      <c r="L65" s="7">
        <f>IF(I65=0,0,(B42-I65)/I65)</f>
        <v>-1</v>
      </c>
      <c r="M65" s="7">
        <f t="shared" si="14"/>
        <v>-1</v>
      </c>
    </row>
    <row r="66" spans="1:13" x14ac:dyDescent="0.25">
      <c r="A66" s="17" t="s">
        <v>18</v>
      </c>
      <c r="B66" s="95">
        <f>B20+B43</f>
        <v>11245702</v>
      </c>
      <c r="C66" s="90">
        <f>C20+C43</f>
        <v>773181</v>
      </c>
      <c r="D66" s="4">
        <f>D20+D43</f>
        <v>38609</v>
      </c>
      <c r="E66" s="4">
        <f>E20+E43</f>
        <v>3811</v>
      </c>
      <c r="F66" s="6">
        <f>IF(D66=0,0,B66/D66)</f>
        <v>291.27151700380739</v>
      </c>
      <c r="G66" s="6">
        <f t="shared" si="11"/>
        <v>202.88139595906586</v>
      </c>
      <c r="H66" s="6">
        <f t="shared" si="12"/>
        <v>283.33057520037715</v>
      </c>
      <c r="I66" s="4">
        <f t="shared" si="13"/>
        <v>14082066</v>
      </c>
      <c r="J66" s="4">
        <f t="shared" si="13"/>
        <v>500850</v>
      </c>
      <c r="K66" s="6">
        <v>279.12</v>
      </c>
      <c r="L66" s="7">
        <f>IF(I66=0,0,(B66-I66)/I66)</f>
        <v>-0.20141675234301556</v>
      </c>
      <c r="M66" s="7">
        <f t="shared" si="14"/>
        <v>1.5085179135773681E-2</v>
      </c>
    </row>
    <row r="67" spans="1:13" x14ac:dyDescent="0.25">
      <c r="A67" s="17" t="s">
        <v>19</v>
      </c>
      <c r="B67" s="70">
        <f>B21+B44</f>
        <v>27096689</v>
      </c>
      <c r="C67" s="4">
        <f>C21+C44</f>
        <v>0</v>
      </c>
      <c r="D67" s="102">
        <f>D21+D44</f>
        <v>82042</v>
      </c>
      <c r="E67" s="4">
        <f>E21+E44</f>
        <v>0</v>
      </c>
      <c r="F67" s="6">
        <f t="shared" si="10"/>
        <v>330.27825991565294</v>
      </c>
      <c r="G67" s="6">
        <f t="shared" si="11"/>
        <v>0</v>
      </c>
      <c r="H67" s="6">
        <f t="shared" si="12"/>
        <v>330.27825991565294</v>
      </c>
      <c r="I67" s="4">
        <f>I21+I44</f>
        <v>20651794</v>
      </c>
      <c r="J67" s="4">
        <f>J21+J44</f>
        <v>1477955</v>
      </c>
      <c r="K67" s="6">
        <v>311.81</v>
      </c>
      <c r="L67" s="7">
        <f t="shared" si="15"/>
        <v>0.31207434085387448</v>
      </c>
      <c r="M67" s="7">
        <f t="shared" si="14"/>
        <v>5.9229209825383843E-2</v>
      </c>
    </row>
    <row r="68" spans="1:13" x14ac:dyDescent="0.25">
      <c r="A68" s="18" t="s">
        <v>20</v>
      </c>
      <c r="B68" s="8">
        <f>SUM(B53:B67)</f>
        <v>207273096.31999999</v>
      </c>
      <c r="C68" s="8">
        <f>SUM(C53:C67)</f>
        <v>3147276.4</v>
      </c>
      <c r="D68" s="8">
        <f>SUM(D53:D67)</f>
        <v>679988.05</v>
      </c>
      <c r="E68" s="8">
        <f>SUM(E53:E67)</f>
        <v>17496.55</v>
      </c>
      <c r="F68" s="9">
        <f>IF(D68=0,0,B68/D68)</f>
        <v>304.81873368215804</v>
      </c>
      <c r="G68" s="9">
        <f>IF(E68=0,0,C68/E68)</f>
        <v>179.87982773746825</v>
      </c>
      <c r="H68" s="9">
        <f>IF(D68+E68=0,0,(B68+C68)/(D68+E68))</f>
        <v>301.68461457070157</v>
      </c>
      <c r="I68" s="4">
        <f t="shared" si="13"/>
        <v>291865194.54999995</v>
      </c>
      <c r="J68" s="4">
        <f t="shared" si="13"/>
        <v>1902698</v>
      </c>
      <c r="K68" s="9">
        <v>291.61</v>
      </c>
      <c r="L68" s="32">
        <f t="shared" si="15"/>
        <v>-0.28983277146295133</v>
      </c>
      <c r="M68" s="32">
        <f t="shared" si="14"/>
        <v>3.4548247901997724E-2</v>
      </c>
    </row>
    <row r="71" spans="1:13" x14ac:dyDescent="0.25">
      <c r="I71" s="38"/>
    </row>
    <row r="73" spans="1:13" x14ac:dyDescent="0.25">
      <c r="I73" s="38"/>
    </row>
  </sheetData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23" max="16383" man="1"/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62"/>
  <sheetViews>
    <sheetView showZeros="0" tabSelected="1" zoomScale="80" zoomScaleNormal="80" workbookViewId="0">
      <selection activeCell="H44" sqref="H44"/>
    </sheetView>
  </sheetViews>
  <sheetFormatPr baseColWidth="10" defaultColWidth="9" defaultRowHeight="15.75" x14ac:dyDescent="0.25"/>
  <cols>
    <col min="1" max="1" width="18.75" style="14" customWidth="1"/>
    <col min="2" max="2" width="17.25" customWidth="1"/>
    <col min="3" max="3" width="14.375" customWidth="1"/>
    <col min="4" max="5" width="11.75" customWidth="1"/>
    <col min="6" max="8" width="9.25" customWidth="1"/>
    <col min="9" max="9" width="13" customWidth="1"/>
    <col min="10" max="10" width="11.125" customWidth="1"/>
    <col min="11" max="12" width="9.25" customWidth="1"/>
    <col min="13" max="13" width="10.125" customWidth="1"/>
  </cols>
  <sheetData>
    <row r="2" spans="1:13" ht="20.25" x14ac:dyDescent="0.3">
      <c r="A2" s="20" t="str">
        <f>"MÅLESTATISTIKK FOR TØMRERE - 1. HALVÅR "&amp;FORS!$A$14</f>
        <v>MÅLESTATISTIKK FOR TØMRERE - 1. HALVÅR 2018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2018</v>
      </c>
      <c r="G4" s="5"/>
      <c r="H4" s="3"/>
      <c r="I4" s="2" t="str">
        <f>" 1. halvår  "&amp;FORS!$A$14-1</f>
        <v xml:space="preserve"> 1. halvår  2017</v>
      </c>
      <c r="J4" s="5"/>
      <c r="K4" s="3"/>
      <c r="L4" s="46" t="s">
        <v>29</v>
      </c>
      <c r="M4" s="3"/>
    </row>
    <row r="5" spans="1:13" x14ac:dyDescent="0.25">
      <c r="A5" s="47"/>
      <c r="B5" s="48" t="s">
        <v>6</v>
      </c>
      <c r="C5" s="48" t="s">
        <v>6</v>
      </c>
      <c r="D5" s="48" t="s">
        <v>6</v>
      </c>
      <c r="E5" s="48" t="s">
        <v>6</v>
      </c>
      <c r="F5" s="48" t="s">
        <v>6</v>
      </c>
      <c r="G5" s="48" t="s">
        <v>6</v>
      </c>
      <c r="H5" s="49" t="s">
        <v>33</v>
      </c>
      <c r="I5" s="48" t="s">
        <v>6</v>
      </c>
      <c r="J5" s="48" t="s">
        <v>6</v>
      </c>
      <c r="K5" s="49" t="s">
        <v>31</v>
      </c>
      <c r="L5" s="48" t="s">
        <v>6</v>
      </c>
      <c r="M5" s="49" t="s">
        <v>31</v>
      </c>
    </row>
    <row r="6" spans="1:13" x14ac:dyDescent="0.25">
      <c r="A6" s="51"/>
      <c r="B6" s="52" t="s">
        <v>30</v>
      </c>
      <c r="C6" s="52" t="s">
        <v>32</v>
      </c>
      <c r="D6" s="52" t="s">
        <v>30</v>
      </c>
      <c r="E6" s="52" t="s">
        <v>32</v>
      </c>
      <c r="F6" s="52" t="s">
        <v>30</v>
      </c>
      <c r="G6" s="52" t="s">
        <v>32</v>
      </c>
      <c r="H6" s="53" t="s">
        <v>34</v>
      </c>
      <c r="I6" s="52" t="s">
        <v>30</v>
      </c>
      <c r="J6" s="52" t="s">
        <v>32</v>
      </c>
      <c r="K6" s="53" t="s">
        <v>28</v>
      </c>
      <c r="L6" s="52" t="s">
        <v>30</v>
      </c>
      <c r="M6" s="53" t="s">
        <v>28</v>
      </c>
    </row>
    <row r="7" spans="1:13" x14ac:dyDescent="0.25">
      <c r="A7" s="17" t="s">
        <v>25</v>
      </c>
      <c r="B7" s="138">
        <v>300361</v>
      </c>
      <c r="C7" s="139"/>
      <c r="D7" s="140">
        <v>982</v>
      </c>
      <c r="E7" s="21"/>
      <c r="F7" s="6">
        <f>IF(D7=0,0,B7/D7)</f>
        <v>305.86659877800406</v>
      </c>
      <c r="G7" s="6">
        <f>IF(E7=0,0,C7/E7)</f>
        <v>0</v>
      </c>
      <c r="H7" s="6">
        <f>IF(D7+E7=0,0,(B7+C7)/(D7+E7))</f>
        <v>305.86659877800406</v>
      </c>
      <c r="I7" s="4">
        <v>3407196</v>
      </c>
      <c r="J7" s="4"/>
      <c r="K7" s="6">
        <v>282.39999999999998</v>
      </c>
      <c r="L7" s="19">
        <f>IF(I7=0,0,(B7-I7)/I7)</f>
        <v>-0.91184510665074747</v>
      </c>
      <c r="M7" s="19">
        <f>IF(K7=0,0,(H7-K7)/K7)</f>
        <v>8.3097021168569707E-2</v>
      </c>
    </row>
    <row r="8" spans="1:13" x14ac:dyDescent="0.25">
      <c r="A8" s="17" t="s">
        <v>7</v>
      </c>
      <c r="B8" s="155">
        <v>5035505.84</v>
      </c>
      <c r="C8" s="154"/>
      <c r="D8" s="156">
        <v>18735.68</v>
      </c>
      <c r="E8" s="21"/>
      <c r="F8" s="6">
        <f t="shared" ref="F8:F14" si="0">IF(D8=0,0,B8/D8)</f>
        <v>268.76557669644228</v>
      </c>
      <c r="G8" s="6">
        <f t="shared" ref="G8:G14" si="1">IF(E8=0,0,C8/E8)</f>
        <v>0</v>
      </c>
      <c r="H8" s="6">
        <f t="shared" ref="H8:H14" si="2">IF(D8+E8=0,0,(B8+C8)/(D8+E8))</f>
        <v>268.76557669644228</v>
      </c>
      <c r="I8" s="4">
        <v>608630.69999999995</v>
      </c>
      <c r="J8" s="4"/>
      <c r="K8" s="6">
        <v>269.08</v>
      </c>
      <c r="L8" s="19">
        <f>IF(I8=0,0,(B8-I8)/I8)</f>
        <v>7.2734995786443237</v>
      </c>
      <c r="M8" s="19">
        <f t="shared" ref="M8:M22" si="3">IF(K8=0,0,(H8-K8)/K8)</f>
        <v>-1.1685123515597707E-3</v>
      </c>
    </row>
    <row r="9" spans="1:13" x14ac:dyDescent="0.25">
      <c r="A9" s="17" t="s">
        <v>26</v>
      </c>
      <c r="B9" s="21"/>
      <c r="C9" s="21"/>
      <c r="D9" s="21"/>
      <c r="E9" s="21"/>
      <c r="F9" s="6">
        <f t="shared" si="0"/>
        <v>0</v>
      </c>
      <c r="G9" s="6">
        <f t="shared" si="1"/>
        <v>0</v>
      </c>
      <c r="H9" s="6">
        <f t="shared" si="2"/>
        <v>0</v>
      </c>
      <c r="I9" s="4"/>
      <c r="J9" s="4"/>
      <c r="K9" s="6">
        <v>0</v>
      </c>
      <c r="L9" s="19">
        <f t="shared" ref="L9:L22" si="4">IF(I9=0,0,(B9-I9)/I9)</f>
        <v>0</v>
      </c>
      <c r="M9" s="19">
        <f t="shared" si="3"/>
        <v>0</v>
      </c>
    </row>
    <row r="10" spans="1:13" x14ac:dyDescent="0.25">
      <c r="A10" s="17" t="s">
        <v>8</v>
      </c>
      <c r="B10" s="21"/>
      <c r="C10" s="21"/>
      <c r="D10" s="21"/>
      <c r="E10" s="21"/>
      <c r="F10" s="6">
        <f t="shared" si="0"/>
        <v>0</v>
      </c>
      <c r="G10" s="6">
        <f t="shared" si="1"/>
        <v>0</v>
      </c>
      <c r="H10" s="6">
        <f t="shared" si="2"/>
        <v>0</v>
      </c>
      <c r="I10" s="4"/>
      <c r="J10" s="4"/>
      <c r="K10" s="6"/>
      <c r="L10" s="19"/>
      <c r="M10" s="19"/>
    </row>
    <row r="11" spans="1:13" x14ac:dyDescent="0.25">
      <c r="A11" s="17" t="s">
        <v>10</v>
      </c>
      <c r="B11" s="61">
        <v>3562718.3</v>
      </c>
      <c r="C11" s="61"/>
      <c r="D11" s="61">
        <v>14452.94</v>
      </c>
      <c r="E11" s="21"/>
      <c r="F11" s="6">
        <f t="shared" si="0"/>
        <v>246.50474574723202</v>
      </c>
      <c r="G11" s="6">
        <f t="shared" si="1"/>
        <v>0</v>
      </c>
      <c r="H11" s="6">
        <f t="shared" si="2"/>
        <v>246.50474574723202</v>
      </c>
      <c r="I11" s="112">
        <v>3602527.26</v>
      </c>
      <c r="J11" s="4">
        <v>468965</v>
      </c>
      <c r="K11" s="6">
        <v>248.45</v>
      </c>
      <c r="L11" s="19">
        <f>IF(I11=0,0,(B11-I11)/I11)</f>
        <v>-1.1050286958827888E-2</v>
      </c>
      <c r="M11" s="19">
        <f>IF(K11=0,0,(H11-K11)/K11)</f>
        <v>-7.8295602848378627E-3</v>
      </c>
    </row>
    <row r="12" spans="1:13" x14ac:dyDescent="0.25">
      <c r="A12" s="17" t="s">
        <v>11</v>
      </c>
      <c r="B12" s="21"/>
      <c r="C12" s="21"/>
      <c r="D12" s="21"/>
      <c r="E12" s="21"/>
      <c r="F12" s="6">
        <f t="shared" si="0"/>
        <v>0</v>
      </c>
      <c r="G12" s="6">
        <f t="shared" si="1"/>
        <v>0</v>
      </c>
      <c r="H12" s="6">
        <f t="shared" si="2"/>
        <v>0</v>
      </c>
      <c r="I12" s="4"/>
      <c r="J12" s="4"/>
      <c r="K12" s="6"/>
      <c r="L12" s="19">
        <f t="shared" si="4"/>
        <v>0</v>
      </c>
      <c r="M12" s="19">
        <f t="shared" si="3"/>
        <v>0</v>
      </c>
    </row>
    <row r="13" spans="1:13" x14ac:dyDescent="0.25">
      <c r="A13" s="17" t="s">
        <v>13</v>
      </c>
      <c r="B13" s="21"/>
      <c r="C13" s="21"/>
      <c r="D13" s="21"/>
      <c r="E13" s="21"/>
      <c r="F13" s="6">
        <f t="shared" si="0"/>
        <v>0</v>
      </c>
      <c r="G13" s="6">
        <f t="shared" si="1"/>
        <v>0</v>
      </c>
      <c r="H13" s="6">
        <f t="shared" si="2"/>
        <v>0</v>
      </c>
      <c r="I13" s="4"/>
      <c r="J13" s="4"/>
      <c r="K13" s="6"/>
      <c r="L13" s="19">
        <f t="shared" si="4"/>
        <v>0</v>
      </c>
      <c r="M13" s="19">
        <f t="shared" si="3"/>
        <v>0</v>
      </c>
    </row>
    <row r="14" spans="1:13" x14ac:dyDescent="0.25">
      <c r="A14" s="17" t="s">
        <v>14</v>
      </c>
      <c r="B14" s="4">
        <v>9576000</v>
      </c>
      <c r="C14" s="4">
        <v>173440</v>
      </c>
      <c r="D14" s="4">
        <v>35717</v>
      </c>
      <c r="E14" s="142">
        <v>896.5</v>
      </c>
      <c r="F14" s="6">
        <f t="shared" si="0"/>
        <v>268.10762382058965</v>
      </c>
      <c r="G14" s="6">
        <f t="shared" si="1"/>
        <v>193.46346904629112</v>
      </c>
      <c r="H14" s="6">
        <f t="shared" si="2"/>
        <v>266.27992407172218</v>
      </c>
      <c r="I14" s="4">
        <v>15434444</v>
      </c>
      <c r="J14" s="4"/>
      <c r="K14" s="6">
        <v>292.89</v>
      </c>
      <c r="L14" s="19">
        <f t="shared" si="4"/>
        <v>-0.37956948756949066</v>
      </c>
      <c r="M14" s="19">
        <f t="shared" si="3"/>
        <v>-9.08534805841026E-2</v>
      </c>
    </row>
    <row r="15" spans="1:13" x14ac:dyDescent="0.25">
      <c r="A15" s="17" t="s">
        <v>16</v>
      </c>
      <c r="B15" s="64">
        <v>71307436.090000004</v>
      </c>
      <c r="C15" s="63">
        <v>439937.4</v>
      </c>
      <c r="D15" s="56">
        <v>236677.97</v>
      </c>
      <c r="E15" s="4">
        <v>3550.35</v>
      </c>
      <c r="F15" s="6">
        <f>IF(D15=0,0,B15/D15)</f>
        <v>301.28463620843127</v>
      </c>
      <c r="G15" s="6">
        <f t="shared" ref="G15:G18" si="5">IF(E15=0,0,C15/E15)</f>
        <v>123.91381131437747</v>
      </c>
      <c r="H15" s="6">
        <f t="shared" ref="H15:H18" si="6">IF(D15+E15=0,0,(B15+C15)/(D15+E15))</f>
        <v>298.66326122582052</v>
      </c>
      <c r="I15" s="4">
        <v>69986011</v>
      </c>
      <c r="J15" s="4">
        <v>3310472</v>
      </c>
      <c r="K15" s="6">
        <v>281.27999999999997</v>
      </c>
      <c r="L15" s="19">
        <f>IF(I15=0,0,(B15-I15)/I15)</f>
        <v>1.8881274573571617E-2</v>
      </c>
      <c r="M15" s="19">
        <f>IF(K15=0,0,(H15-K15)/K15)</f>
        <v>6.1800558965516741E-2</v>
      </c>
    </row>
    <row r="16" spans="1:13" x14ac:dyDescent="0.25">
      <c r="A16" s="17" t="s">
        <v>15</v>
      </c>
      <c r="B16" s="65"/>
      <c r="C16" s="21"/>
      <c r="D16" s="67"/>
      <c r="E16" s="21"/>
      <c r="F16" s="6">
        <f t="shared" ref="F16:F17" si="7">IF(D16=0,0,B16/D16)</f>
        <v>0</v>
      </c>
      <c r="G16" s="6">
        <f t="shared" si="5"/>
        <v>0</v>
      </c>
      <c r="H16" s="6">
        <f t="shared" si="6"/>
        <v>0</v>
      </c>
      <c r="I16" s="4"/>
      <c r="J16" s="4"/>
      <c r="K16" s="6"/>
      <c r="L16" s="19">
        <f t="shared" ref="L16:L18" si="8">IF(I16=0,0,(B16-I16)/I16)</f>
        <v>0</v>
      </c>
      <c r="M16" s="19">
        <f t="shared" ref="M16" si="9">IF(K16=0,0,(H16-K16)/K16)</f>
        <v>0</v>
      </c>
    </row>
    <row r="17" spans="1:18" x14ac:dyDescent="0.25">
      <c r="A17" s="17" t="s">
        <v>17</v>
      </c>
      <c r="B17" s="160">
        <v>3784923</v>
      </c>
      <c r="C17" s="160">
        <v>776347</v>
      </c>
      <c r="D17" s="120">
        <v>12601</v>
      </c>
      <c r="E17" s="121">
        <v>4424</v>
      </c>
      <c r="F17" s="6">
        <f t="shared" si="7"/>
        <v>300.36687564479007</v>
      </c>
      <c r="G17" s="6">
        <f t="shared" si="5"/>
        <v>175.48530741410488</v>
      </c>
      <c r="H17" s="6">
        <f t="shared" si="6"/>
        <v>267.91600587371511</v>
      </c>
      <c r="I17" s="4">
        <v>4939638</v>
      </c>
      <c r="J17" s="4">
        <v>379041</v>
      </c>
      <c r="K17" s="6">
        <v>256.95999999999998</v>
      </c>
      <c r="L17" s="19">
        <f t="shared" si="8"/>
        <v>-0.23376510586403296</v>
      </c>
      <c r="M17" s="19">
        <f>IF(K17=0,0,(H17-K17)/K17)</f>
        <v>4.2637009159850282E-2</v>
      </c>
    </row>
    <row r="18" spans="1:18" x14ac:dyDescent="0.25">
      <c r="A18" s="17" t="s">
        <v>18</v>
      </c>
      <c r="B18" s="161">
        <v>9648703</v>
      </c>
      <c r="C18" s="162">
        <v>3093295</v>
      </c>
      <c r="D18" s="140">
        <v>34882</v>
      </c>
      <c r="E18" s="141">
        <v>15964</v>
      </c>
      <c r="F18" s="6">
        <f t="shared" ref="F18" si="10">IF(D18=0,0,B18/D18)</f>
        <v>276.60979875007166</v>
      </c>
      <c r="G18" s="6">
        <f t="shared" si="5"/>
        <v>193.76691305437234</v>
      </c>
      <c r="H18" s="6">
        <f t="shared" si="6"/>
        <v>250.59981119458757</v>
      </c>
      <c r="I18" s="4">
        <v>5937413</v>
      </c>
      <c r="J18" s="4">
        <v>81752</v>
      </c>
      <c r="K18" s="6">
        <v>286.25</v>
      </c>
      <c r="L18" s="19">
        <f t="shared" si="8"/>
        <v>0.62506852731989504</v>
      </c>
      <c r="M18" s="19">
        <f>IF(K18=0,0,(H18-K18)/K18)</f>
        <v>-0.12454214429838402</v>
      </c>
      <c r="R18" s="107"/>
    </row>
    <row r="19" spans="1:18" x14ac:dyDescent="0.25">
      <c r="A19" s="42" t="s">
        <v>19</v>
      </c>
      <c r="B19" s="152">
        <v>47870933.479999997</v>
      </c>
      <c r="C19" s="163">
        <v>3277809.4</v>
      </c>
      <c r="D19" s="152">
        <v>133674.79999999999</v>
      </c>
      <c r="E19" s="164">
        <v>15780.03</v>
      </c>
      <c r="F19" s="6">
        <f>IF(D19=0,0,B19/D19)</f>
        <v>358.11486892069411</v>
      </c>
      <c r="G19" s="6">
        <f>IF(E19=0,0,C19/E19)</f>
        <v>207.71883196673261</v>
      </c>
      <c r="H19" s="6">
        <f>IF(D19+E19=0,0,(B19+C19)/(D19+E19))</f>
        <v>342.23546258090153</v>
      </c>
      <c r="I19" s="4">
        <v>34751903.240000002</v>
      </c>
      <c r="J19" s="4">
        <v>5464376.7400000002</v>
      </c>
      <c r="K19" s="106" t="s">
        <v>36</v>
      </c>
      <c r="L19" s="19">
        <f>IF(I19=0,0,(B19-I19)/I19)</f>
        <v>0.37750537429270287</v>
      </c>
      <c r="M19" s="19" t="e">
        <f>IF(K19=0,0,(H19-K19)/K19)</f>
        <v>#VALUE!</v>
      </c>
    </row>
    <row r="20" spans="1:18" s="11" customFormat="1" x14ac:dyDescent="0.25">
      <c r="A20" s="18" t="s">
        <v>20</v>
      </c>
      <c r="B20" s="66">
        <f>SUM(B7:B19)</f>
        <v>151086580.71000001</v>
      </c>
      <c r="C20" s="62">
        <f>SUM(C7:C19)</f>
        <v>7760828.8000000007</v>
      </c>
      <c r="D20" s="68">
        <f>SUM(D7:D19)</f>
        <v>487723.38999999996</v>
      </c>
      <c r="E20" s="62">
        <f>SUM(E7:E19)</f>
        <v>40614.879999999997</v>
      </c>
      <c r="F20" s="9">
        <f>IF(D20=0,0,B20/D20)</f>
        <v>309.77923923230344</v>
      </c>
      <c r="G20" s="9">
        <f>IF(E20=0,0,C20/E20)</f>
        <v>191.08338618752538</v>
      </c>
      <c r="H20" s="9">
        <f>IF(D20+E20=0,0,(B20+C20)/(D20+E20))</f>
        <v>300.65474815973494</v>
      </c>
      <c r="I20" s="8">
        <f>SUM(I7:I19)</f>
        <v>138667763.20000002</v>
      </c>
      <c r="J20" s="8">
        <f>SUM(J7:J19)</f>
        <v>9704606.7400000002</v>
      </c>
      <c r="K20" s="9">
        <v>284.38</v>
      </c>
      <c r="L20" s="32">
        <f t="shared" si="4"/>
        <v>8.9558071922515789E-2</v>
      </c>
      <c r="M20" s="19">
        <f t="shared" ref="M20" si="11">IF(K20=0,0,(H20-K20)/K20)</f>
        <v>5.722887741660785E-2</v>
      </c>
    </row>
    <row r="21" spans="1:18" x14ac:dyDescent="0.25">
      <c r="A21" s="43"/>
      <c r="L21" s="57">
        <f t="shared" si="4"/>
        <v>0</v>
      </c>
      <c r="M21" s="57">
        <f t="shared" si="3"/>
        <v>0</v>
      </c>
    </row>
    <row r="22" spans="1:18" x14ac:dyDescent="0.25">
      <c r="L22" s="57">
        <f t="shared" si="4"/>
        <v>0</v>
      </c>
      <c r="M22" s="57">
        <f t="shared" si="3"/>
        <v>0</v>
      </c>
    </row>
    <row r="23" spans="1:18" ht="20.25" x14ac:dyDescent="0.3">
      <c r="A23" s="20" t="str">
        <f>"MÅLESTATISTIKK FOR TØMRERE - 2. HALVÅR "&amp;FORS!$A$14</f>
        <v>MÅLESTATISTIKK FOR TØMRERE - 2. HALVÅR 2018</v>
      </c>
    </row>
    <row r="24" spans="1:18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8" x14ac:dyDescent="0.25">
      <c r="A25" s="15"/>
      <c r="B25" s="2" t="s">
        <v>4</v>
      </c>
      <c r="C25" s="3"/>
      <c r="D25" s="2" t="s">
        <v>5</v>
      </c>
      <c r="E25" s="3"/>
      <c r="F25" s="2" t="str">
        <f>"Fortjeneste 2. halvår  "&amp;FORS!$A$14-0</f>
        <v>Fortjeneste 2. halvår  2018</v>
      </c>
      <c r="G25" s="5"/>
      <c r="H25" s="3"/>
      <c r="I25" s="2" t="str">
        <f>" 2. halvår  "&amp;FORS!$A$14-1</f>
        <v xml:space="preserve"> 2. halvår  2017</v>
      </c>
      <c r="J25" s="5"/>
      <c r="K25" s="3"/>
      <c r="L25" s="46" t="s">
        <v>29</v>
      </c>
      <c r="M25" s="3"/>
    </row>
    <row r="26" spans="1:18" x14ac:dyDescent="0.25">
      <c r="A26" s="47"/>
      <c r="B26" s="48" t="s">
        <v>6</v>
      </c>
      <c r="C26" s="48" t="s">
        <v>6</v>
      </c>
      <c r="D26" s="48" t="s">
        <v>6</v>
      </c>
      <c r="E26" s="48" t="s">
        <v>6</v>
      </c>
      <c r="F26" s="48" t="s">
        <v>6</v>
      </c>
      <c r="G26" s="48" t="s">
        <v>6</v>
      </c>
      <c r="H26" s="49" t="s">
        <v>33</v>
      </c>
      <c r="I26" s="48" t="s">
        <v>6</v>
      </c>
      <c r="J26" s="48" t="s">
        <v>6</v>
      </c>
      <c r="K26" s="49" t="s">
        <v>31</v>
      </c>
      <c r="L26" s="48" t="s">
        <v>6</v>
      </c>
      <c r="M26" s="49" t="s">
        <v>31</v>
      </c>
    </row>
    <row r="27" spans="1:18" x14ac:dyDescent="0.25">
      <c r="A27" s="51"/>
      <c r="B27" s="52" t="s">
        <v>30</v>
      </c>
      <c r="C27" s="52" t="s">
        <v>32</v>
      </c>
      <c r="D27" s="52" t="s">
        <v>30</v>
      </c>
      <c r="E27" s="52" t="s">
        <v>32</v>
      </c>
      <c r="F27" s="52" t="s">
        <v>30</v>
      </c>
      <c r="G27" s="52" t="s">
        <v>32</v>
      </c>
      <c r="H27" s="53" t="s">
        <v>34</v>
      </c>
      <c r="I27" s="52" t="s">
        <v>30</v>
      </c>
      <c r="J27" s="52" t="s">
        <v>32</v>
      </c>
      <c r="K27" s="53" t="s">
        <v>28</v>
      </c>
      <c r="L27" s="52" t="s">
        <v>30</v>
      </c>
      <c r="M27" s="53" t="s">
        <v>28</v>
      </c>
    </row>
    <row r="28" spans="1:18" x14ac:dyDescent="0.25">
      <c r="A28" s="17" t="s">
        <v>25</v>
      </c>
      <c r="B28" s="138">
        <v>4299345</v>
      </c>
      <c r="C28" s="170"/>
      <c r="D28" s="140">
        <v>14553</v>
      </c>
      <c r="E28" s="91"/>
      <c r="F28" s="6">
        <f t="shared" ref="F28:F39" si="12">IF(D28=0,0,B28/D28)</f>
        <v>295.42671614100186</v>
      </c>
      <c r="G28" s="6">
        <f t="shared" ref="G28:G40" si="13">IF(E28=0,0,C28/E28)</f>
        <v>0</v>
      </c>
      <c r="H28" s="6">
        <f t="shared" ref="H28:H39" si="14">IF(D28+E28=0,0,(B28+C28)/(D28+E28))</f>
        <v>295.42671614100186</v>
      </c>
      <c r="I28" s="4">
        <v>1135199</v>
      </c>
      <c r="J28" s="4"/>
      <c r="K28" s="6">
        <v>322.41000000000003</v>
      </c>
      <c r="L28" s="19">
        <f>IF(I28=0,0,(B28-I28)/I28)</f>
        <v>2.7873051332850012</v>
      </c>
      <c r="M28" s="19">
        <f>IF(K28=0,0,(H28-K28)/K28)</f>
        <v>-8.3692453270674483E-2</v>
      </c>
    </row>
    <row r="29" spans="1:18" x14ac:dyDescent="0.25">
      <c r="A29" s="17" t="s">
        <v>7</v>
      </c>
      <c r="B29" s="156">
        <v>1561417.19</v>
      </c>
      <c r="C29" s="155"/>
      <c r="D29" s="156">
        <v>5674</v>
      </c>
      <c r="E29" s="21"/>
      <c r="F29" s="6">
        <f>IF(D29=0,0,B29/D29)</f>
        <v>275.1880842439196</v>
      </c>
      <c r="G29" s="6">
        <f t="shared" si="13"/>
        <v>0</v>
      </c>
      <c r="H29" s="6">
        <f t="shared" si="14"/>
        <v>275.1880842439196</v>
      </c>
      <c r="I29" s="4">
        <v>3267203.13</v>
      </c>
      <c r="J29" s="4"/>
      <c r="K29" s="6">
        <v>257.62</v>
      </c>
      <c r="L29" s="19">
        <f t="shared" ref="L29:L41" si="15">IF(I29=0,0,(B29-I29)/I29)</f>
        <v>-0.52209362936059622</v>
      </c>
      <c r="M29" s="19">
        <f t="shared" ref="M29:M41" si="16">IF(K29=0,0,(H29-K29)/K29)</f>
        <v>6.8193790248892161E-2</v>
      </c>
    </row>
    <row r="30" spans="1:18" x14ac:dyDescent="0.25">
      <c r="A30" s="17" t="s">
        <v>26</v>
      </c>
      <c r="B30" s="67"/>
      <c r="C30" s="67"/>
      <c r="D30" s="67"/>
      <c r="E30" s="21"/>
      <c r="F30" s="6">
        <f>IF(D30=0,0,B30/D30)</f>
        <v>0</v>
      </c>
      <c r="G30" s="6">
        <f t="shared" si="13"/>
        <v>0</v>
      </c>
      <c r="H30" s="6">
        <f t="shared" si="14"/>
        <v>0</v>
      </c>
      <c r="I30" s="4"/>
      <c r="J30" s="4"/>
      <c r="K30" s="6"/>
      <c r="L30" s="59"/>
      <c r="M30" s="19">
        <f t="shared" si="16"/>
        <v>0</v>
      </c>
    </row>
    <row r="31" spans="1:18" x14ac:dyDescent="0.25">
      <c r="A31" s="17"/>
      <c r="B31" s="21"/>
      <c r="C31" s="21"/>
      <c r="D31" s="21"/>
      <c r="E31" s="21"/>
      <c r="F31" s="6">
        <f t="shared" si="12"/>
        <v>0</v>
      </c>
      <c r="G31" s="6">
        <f t="shared" si="13"/>
        <v>0</v>
      </c>
      <c r="H31" s="6">
        <f t="shared" si="14"/>
        <v>0</v>
      </c>
      <c r="I31" s="4"/>
      <c r="J31" s="4"/>
      <c r="K31" s="6"/>
      <c r="M31" s="19">
        <f t="shared" si="16"/>
        <v>0</v>
      </c>
    </row>
    <row r="32" spans="1:18" x14ac:dyDescent="0.25">
      <c r="A32" s="17" t="s">
        <v>10</v>
      </c>
      <c r="B32" s="61">
        <v>20101763</v>
      </c>
      <c r="C32" s="61"/>
      <c r="D32" s="61">
        <v>83646.25</v>
      </c>
      <c r="E32" s="21"/>
      <c r="F32" s="6">
        <f t="shared" si="12"/>
        <v>240.31875905973072</v>
      </c>
      <c r="G32" s="6">
        <f t="shared" si="13"/>
        <v>0</v>
      </c>
      <c r="H32" s="6">
        <f t="shared" si="14"/>
        <v>240.31875905973072</v>
      </c>
      <c r="I32" s="4">
        <v>7245378.2000000002</v>
      </c>
      <c r="J32" s="4"/>
      <c r="K32" s="6">
        <v>241.72</v>
      </c>
      <c r="L32" s="19">
        <f>IF(I32=0,0,(B32-I32)/I32)</f>
        <v>1.7744256331574244</v>
      </c>
      <c r="M32" s="19">
        <f t="shared" si="16"/>
        <v>-5.7969590446354273E-3</v>
      </c>
    </row>
    <row r="33" spans="1:15" x14ac:dyDescent="0.25">
      <c r="A33" s="17" t="s">
        <v>11</v>
      </c>
      <c r="B33" s="21"/>
      <c r="C33" s="21"/>
      <c r="D33" s="21"/>
      <c r="E33" s="21"/>
      <c r="F33" s="6">
        <f t="shared" si="12"/>
        <v>0</v>
      </c>
      <c r="G33" s="6">
        <f t="shared" si="13"/>
        <v>0</v>
      </c>
      <c r="H33" s="6">
        <f t="shared" si="14"/>
        <v>0</v>
      </c>
      <c r="I33" s="4"/>
      <c r="J33" s="4"/>
      <c r="K33" s="6"/>
      <c r="M33" s="19">
        <f t="shared" si="16"/>
        <v>0</v>
      </c>
    </row>
    <row r="34" spans="1:15" x14ac:dyDescent="0.25">
      <c r="A34" s="17" t="s">
        <v>13</v>
      </c>
      <c r="B34" s="21"/>
      <c r="C34" s="21"/>
      <c r="D34" s="21"/>
      <c r="E34" s="21"/>
      <c r="F34" s="6">
        <f t="shared" si="12"/>
        <v>0</v>
      </c>
      <c r="G34" s="6">
        <f t="shared" si="13"/>
        <v>0</v>
      </c>
      <c r="H34" s="6">
        <f t="shared" si="14"/>
        <v>0</v>
      </c>
      <c r="I34" s="4"/>
      <c r="J34" s="4"/>
      <c r="K34" s="6"/>
      <c r="L34" s="19">
        <f t="shared" si="15"/>
        <v>0</v>
      </c>
      <c r="M34" s="19">
        <f t="shared" si="16"/>
        <v>0</v>
      </c>
    </row>
    <row r="35" spans="1:15" x14ac:dyDescent="0.25">
      <c r="A35" s="17" t="s">
        <v>14</v>
      </c>
      <c r="B35" s="61">
        <v>9720910</v>
      </c>
      <c r="C35" s="61"/>
      <c r="D35" s="131">
        <v>31707</v>
      </c>
      <c r="E35" s="132"/>
      <c r="F35" s="6">
        <f t="shared" si="12"/>
        <v>306.58561200996627</v>
      </c>
      <c r="G35" s="6">
        <f t="shared" si="13"/>
        <v>0</v>
      </c>
      <c r="H35" s="6">
        <f t="shared" si="14"/>
        <v>306.58561200996627</v>
      </c>
      <c r="I35" s="4">
        <v>8152449</v>
      </c>
      <c r="J35" s="4">
        <v>2613000</v>
      </c>
      <c r="K35" s="6">
        <v>264.7</v>
      </c>
      <c r="L35" s="19">
        <f>IF(I35=0,0,(B35-I35)/I35)</f>
        <v>0.19239139061158186</v>
      </c>
      <c r="M35" s="19">
        <f>IF(K35=0,0,(H36-K35)/K35)</f>
        <v>7.1819010235895001E-2</v>
      </c>
    </row>
    <row r="36" spans="1:15" x14ac:dyDescent="0.25">
      <c r="A36" s="17" t="s">
        <v>16</v>
      </c>
      <c r="B36" s="130">
        <v>87912044.060000002</v>
      </c>
      <c r="C36" s="101">
        <v>17072316.91</v>
      </c>
      <c r="D36" s="21">
        <v>292157.55</v>
      </c>
      <c r="E36" s="21">
        <v>77882.91</v>
      </c>
      <c r="F36" s="6">
        <f t="shared" si="12"/>
        <v>300.90628861037482</v>
      </c>
      <c r="G36" s="6">
        <f t="shared" si="13"/>
        <v>219.20491812645417</v>
      </c>
      <c r="H36" s="6">
        <f t="shared" si="14"/>
        <v>283.7104920094414</v>
      </c>
      <c r="I36" s="4">
        <v>83255433</v>
      </c>
      <c r="J36" s="4">
        <v>2144152</v>
      </c>
      <c r="K36" s="6">
        <v>297.29000000000002</v>
      </c>
      <c r="L36" s="19">
        <f>IF(I36=0,0,(B36-I36)/I36)</f>
        <v>5.59316178200647E-2</v>
      </c>
      <c r="M36" s="19">
        <f>IF(K36=0,0,(H36/K36)/K36)</f>
        <v>3.2100721583101762E-3</v>
      </c>
    </row>
    <row r="37" spans="1:15" x14ac:dyDescent="0.25">
      <c r="A37" s="17"/>
      <c r="B37" s="21"/>
      <c r="C37" s="21"/>
      <c r="D37" s="21"/>
      <c r="E37" s="21"/>
      <c r="F37" s="6">
        <f t="shared" si="12"/>
        <v>0</v>
      </c>
      <c r="G37" s="6">
        <f t="shared" si="13"/>
        <v>0</v>
      </c>
      <c r="H37" s="6">
        <f t="shared" si="14"/>
        <v>0</v>
      </c>
      <c r="I37" s="4"/>
      <c r="J37" s="4"/>
      <c r="K37" s="6">
        <v>0</v>
      </c>
      <c r="L37" s="19">
        <f t="shared" si="15"/>
        <v>0</v>
      </c>
      <c r="M37" s="19">
        <f t="shared" si="16"/>
        <v>0</v>
      </c>
    </row>
    <row r="38" spans="1:15" x14ac:dyDescent="0.25">
      <c r="A38" s="17" t="s">
        <v>17</v>
      </c>
      <c r="B38" s="133">
        <v>6728094</v>
      </c>
      <c r="C38" s="21"/>
      <c r="D38" s="134">
        <v>22334</v>
      </c>
      <c r="E38" s="21"/>
      <c r="F38" s="6">
        <f>IF(D38=0,0,B38/D38)</f>
        <v>301.24894779260319</v>
      </c>
      <c r="G38" s="6">
        <f t="shared" si="13"/>
        <v>0</v>
      </c>
      <c r="H38" s="6">
        <f t="shared" si="14"/>
        <v>301.24894779260319</v>
      </c>
      <c r="I38" s="4">
        <v>5080725</v>
      </c>
      <c r="J38" s="4"/>
      <c r="K38" s="6">
        <v>264.64999999999998</v>
      </c>
      <c r="L38" s="19">
        <f t="shared" si="15"/>
        <v>0.32423896195916924</v>
      </c>
      <c r="M38" s="19">
        <f t="shared" si="16"/>
        <v>0.13829188661478639</v>
      </c>
    </row>
    <row r="39" spans="1:15" x14ac:dyDescent="0.25">
      <c r="A39" s="17" t="s">
        <v>18</v>
      </c>
      <c r="B39" s="138">
        <v>4310033</v>
      </c>
      <c r="C39" s="139">
        <v>3256160</v>
      </c>
      <c r="D39" s="140">
        <v>13508</v>
      </c>
      <c r="E39" s="141">
        <v>15134</v>
      </c>
      <c r="F39" s="6">
        <f t="shared" si="12"/>
        <v>319.07262363044123</v>
      </c>
      <c r="G39" s="6">
        <f t="shared" si="13"/>
        <v>215.15527950310559</v>
      </c>
      <c r="H39" s="6">
        <f t="shared" si="14"/>
        <v>264.16426925494028</v>
      </c>
      <c r="I39" s="4">
        <v>5976593.5</v>
      </c>
      <c r="J39" s="4"/>
      <c r="K39" s="6">
        <v>282.54000000000002</v>
      </c>
      <c r="L39" s="19">
        <f t="shared" si="15"/>
        <v>-0.27884789219812256</v>
      </c>
      <c r="M39" s="19">
        <f t="shared" si="16"/>
        <v>-6.5037625628441065E-2</v>
      </c>
    </row>
    <row r="40" spans="1:15" x14ac:dyDescent="0.25">
      <c r="A40" s="17" t="s">
        <v>19</v>
      </c>
      <c r="B40" s="140">
        <v>57464533.270000003</v>
      </c>
      <c r="C40" s="139"/>
      <c r="D40" s="140">
        <v>168322.8</v>
      </c>
      <c r="E40" s="21"/>
      <c r="F40" s="6">
        <f>IF(D40=0,0,B40/D40)</f>
        <v>341.39482749811674</v>
      </c>
      <c r="G40" s="6">
        <f t="shared" si="13"/>
        <v>0</v>
      </c>
      <c r="H40" s="6">
        <f>IF(D40+E40=0,0,(B40+C40)/(D40+E40))</f>
        <v>341.39482749811674</v>
      </c>
      <c r="I40" s="4">
        <v>38983352.170000002</v>
      </c>
      <c r="J40" s="4"/>
      <c r="K40" s="6">
        <v>312.27999999999997</v>
      </c>
      <c r="L40" s="19">
        <f t="shared" si="15"/>
        <v>0.47407880726640961</v>
      </c>
      <c r="M40" s="19">
        <f t="shared" si="16"/>
        <v>9.3233084085169629E-2</v>
      </c>
    </row>
    <row r="41" spans="1:15" s="11" customFormat="1" x14ac:dyDescent="0.25">
      <c r="A41" s="18" t="s">
        <v>20</v>
      </c>
      <c r="B41" s="8">
        <f>SUM(B28:B40)</f>
        <v>192098139.52000001</v>
      </c>
      <c r="C41" s="8">
        <f>SUM(C28:C40)</f>
        <v>20328476.91</v>
      </c>
      <c r="D41" s="8">
        <f>SUM(D28:D40)</f>
        <v>631902.6</v>
      </c>
      <c r="E41" s="8">
        <f>SUM(E28:E40)</f>
        <v>93016.91</v>
      </c>
      <c r="F41" s="9">
        <f>IF(D41=0,0,B41/D41)</f>
        <v>303.99960297678791</v>
      </c>
      <c r="G41" s="9">
        <f>IF(E41=0,0,C41/E41)</f>
        <v>218.54603544667307</v>
      </c>
      <c r="H41" s="9">
        <f>IF(D41+E41=0,0,(B41+C41)/(D41+E41))</f>
        <v>293.03476248004415</v>
      </c>
      <c r="I41" s="8">
        <f>SUM(I28:I40)</f>
        <v>153096333</v>
      </c>
      <c r="J41" s="8">
        <f>SUM(J28:J40)</f>
        <v>4757152</v>
      </c>
      <c r="K41" s="9">
        <v>288.43</v>
      </c>
      <c r="L41" s="32">
        <f t="shared" si="15"/>
        <v>0.2547533683906068</v>
      </c>
      <c r="M41" s="32">
        <f t="shared" si="16"/>
        <v>1.5964922095635489E-2</v>
      </c>
    </row>
    <row r="42" spans="1:15" x14ac:dyDescent="0.25">
      <c r="O42" s="101"/>
    </row>
    <row r="44" spans="1:15" ht="20.25" x14ac:dyDescent="0.3">
      <c r="A44" s="20" t="str">
        <f>"MÅLESTATISTIKK FOR TØMRERE - GJENNOMSNITT HELE ÅRET  "&amp;FORS!$A$14</f>
        <v>MÅLESTATISTIKK FOR TØMRERE - GJENNOMSNITT HELE ÅRET  2018</v>
      </c>
      <c r="D44" s="38"/>
    </row>
    <row r="45" spans="1:15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5" x14ac:dyDescent="0.25">
      <c r="A46" s="15"/>
      <c r="B46" s="2" t="s">
        <v>4</v>
      </c>
      <c r="C46" s="3"/>
      <c r="D46" s="2" t="s">
        <v>5</v>
      </c>
      <c r="E46" s="3"/>
      <c r="F46" s="2" t="str">
        <f>"Fortjeneste hele  "&amp;FORS!$A$14-0</f>
        <v>Fortjeneste hele  2018</v>
      </c>
      <c r="G46" s="5"/>
      <c r="H46" s="3"/>
      <c r="I46" s="2" t="str">
        <f>" Hele året  "&amp;FORS!$A$14-1</f>
        <v xml:space="preserve"> Hele året  2017</v>
      </c>
      <c r="J46" s="5"/>
      <c r="K46" s="3"/>
      <c r="L46" s="46" t="s">
        <v>29</v>
      </c>
      <c r="M46" s="3"/>
    </row>
    <row r="47" spans="1:15" x14ac:dyDescent="0.25">
      <c r="A47" s="47"/>
      <c r="B47" s="48" t="s">
        <v>6</v>
      </c>
      <c r="C47" s="48" t="s">
        <v>6</v>
      </c>
      <c r="D47" s="48" t="s">
        <v>6</v>
      </c>
      <c r="E47" s="48" t="s">
        <v>6</v>
      </c>
      <c r="F47" s="48" t="s">
        <v>6</v>
      </c>
      <c r="G47" s="48" t="s">
        <v>6</v>
      </c>
      <c r="H47" s="49" t="s">
        <v>33</v>
      </c>
      <c r="I47" s="48" t="s">
        <v>6</v>
      </c>
      <c r="J47" s="48" t="s">
        <v>6</v>
      </c>
      <c r="K47" s="49" t="s">
        <v>31</v>
      </c>
      <c r="L47" s="48" t="s">
        <v>6</v>
      </c>
      <c r="M47" s="49" t="s">
        <v>31</v>
      </c>
    </row>
    <row r="48" spans="1:15" x14ac:dyDescent="0.25">
      <c r="A48" s="51"/>
      <c r="B48" s="52" t="s">
        <v>30</v>
      </c>
      <c r="C48" s="52" t="s">
        <v>32</v>
      </c>
      <c r="D48" s="52" t="s">
        <v>30</v>
      </c>
      <c r="E48" s="52" t="s">
        <v>32</v>
      </c>
      <c r="F48" s="52" t="s">
        <v>30</v>
      </c>
      <c r="G48" s="52" t="s">
        <v>32</v>
      </c>
      <c r="H48" s="53" t="s">
        <v>34</v>
      </c>
      <c r="I48" s="52" t="s">
        <v>30</v>
      </c>
      <c r="J48" s="52" t="s">
        <v>32</v>
      </c>
      <c r="K48" s="53" t="s">
        <v>28</v>
      </c>
      <c r="L48" s="52" t="s">
        <v>30</v>
      </c>
      <c r="M48" s="53" t="s">
        <v>28</v>
      </c>
    </row>
    <row r="49" spans="1:13" x14ac:dyDescent="0.25">
      <c r="A49" s="42" t="s">
        <v>25</v>
      </c>
      <c r="B49" s="63">
        <f>B7+B28</f>
        <v>4599706</v>
      </c>
      <c r="C49" s="4"/>
      <c r="D49" s="4">
        <f>D7+D28</f>
        <v>15535</v>
      </c>
      <c r="E49" s="142"/>
      <c r="F49" s="6">
        <f>IF(D49=0,0,B49/D49)</f>
        <v>296.08664306404893</v>
      </c>
      <c r="G49" s="6">
        <f t="shared" ref="G49" si="17">IF(E49=0,0,C49/E49)</f>
        <v>0</v>
      </c>
      <c r="H49" s="6">
        <f t="shared" ref="H49" si="18">IF(D49+E49=0,0,(B49+C49)/(D49+E49))</f>
        <v>296.08664306404893</v>
      </c>
      <c r="I49" s="4">
        <f>I7+I28</f>
        <v>4542395</v>
      </c>
      <c r="J49" s="4">
        <f>J7+J28</f>
        <v>0</v>
      </c>
      <c r="K49" s="6">
        <v>263</v>
      </c>
      <c r="L49" s="19">
        <f>IF(I49=0,0,(B49-I49)/I49)</f>
        <v>1.2616912443765898E-2</v>
      </c>
      <c r="M49" s="19">
        <f>IF(K49=0,0,(H49-K49)/K49)</f>
        <v>0.12580472647927349</v>
      </c>
    </row>
    <row r="50" spans="1:13" x14ac:dyDescent="0.25">
      <c r="A50" s="17" t="s">
        <v>7</v>
      </c>
      <c r="B50" s="63">
        <f>B8+B29</f>
        <v>6596923.0299999993</v>
      </c>
      <c r="C50" s="4"/>
      <c r="D50" s="4">
        <f>D8+D29</f>
        <v>24409.68</v>
      </c>
      <c r="E50" s="4"/>
      <c r="F50" s="6">
        <f t="shared" ref="F50:F58" si="19">IF(D50=0,0,B50/D50)</f>
        <v>270.25848065193804</v>
      </c>
      <c r="G50" s="6">
        <f t="shared" ref="G50:G61" si="20">IF(E50=0,0,C50/E50)</f>
        <v>0</v>
      </c>
      <c r="H50" s="6">
        <f t="shared" ref="H50:H53" si="21">IF(D50+E50=0,0,(B50+C50)/(D50+E50))</f>
        <v>270.25848065193804</v>
      </c>
      <c r="I50" s="4">
        <f>I8+I29</f>
        <v>3875833.83</v>
      </c>
      <c r="J50" s="4">
        <f t="shared" ref="I50:J62" si="22">J8+J29</f>
        <v>0</v>
      </c>
      <c r="K50" s="6">
        <v>245</v>
      </c>
      <c r="L50" s="19">
        <f>IF(I50=0,0,(B50-I50)/I50)</f>
        <v>0.7020654959296847</v>
      </c>
      <c r="M50" s="19">
        <f t="shared" ref="M50:M62" si="23">IF(K50=0,0,(H50-K50)/K50)</f>
        <v>0.10309583939566548</v>
      </c>
    </row>
    <row r="51" spans="1:13" x14ac:dyDescent="0.25">
      <c r="A51" s="17" t="s">
        <v>26</v>
      </c>
      <c r="B51" s="4"/>
      <c r="C51" s="4"/>
      <c r="D51" s="4"/>
      <c r="E51" s="4"/>
      <c r="F51" s="6">
        <f t="shared" si="19"/>
        <v>0</v>
      </c>
      <c r="G51" s="6">
        <f t="shared" si="20"/>
        <v>0</v>
      </c>
      <c r="H51" s="6">
        <f t="shared" si="21"/>
        <v>0</v>
      </c>
      <c r="I51" s="4">
        <f t="shared" si="22"/>
        <v>0</v>
      </c>
      <c r="J51" s="4">
        <f t="shared" si="22"/>
        <v>0</v>
      </c>
      <c r="K51" s="6">
        <v>0</v>
      </c>
      <c r="L51" s="19">
        <f t="shared" ref="L51:L62" si="24">IF(I51=0,0,(B51-I51)/I51)</f>
        <v>0</v>
      </c>
      <c r="M51" s="19">
        <f t="shared" si="23"/>
        <v>0</v>
      </c>
    </row>
    <row r="52" spans="1:13" x14ac:dyDescent="0.25">
      <c r="A52" s="17"/>
      <c r="B52" s="4"/>
      <c r="C52" s="4"/>
      <c r="D52" s="4"/>
      <c r="E52" s="4"/>
      <c r="F52" s="6">
        <f t="shared" si="19"/>
        <v>0</v>
      </c>
      <c r="G52" s="6">
        <f t="shared" si="20"/>
        <v>0</v>
      </c>
      <c r="H52" s="6">
        <f t="shared" si="21"/>
        <v>0</v>
      </c>
      <c r="I52" s="4">
        <f>I10+I31</f>
        <v>0</v>
      </c>
      <c r="J52" s="4">
        <f t="shared" si="22"/>
        <v>0</v>
      </c>
      <c r="K52" s="6"/>
      <c r="L52" s="19">
        <f t="shared" si="24"/>
        <v>0</v>
      </c>
      <c r="M52" s="19">
        <f t="shared" si="23"/>
        <v>0</v>
      </c>
    </row>
    <row r="53" spans="1:13" x14ac:dyDescent="0.25">
      <c r="A53" s="17" t="s">
        <v>10</v>
      </c>
      <c r="B53" s="63">
        <f>B11+B32</f>
        <v>23664481.300000001</v>
      </c>
      <c r="C53" s="4">
        <f>C11+C32</f>
        <v>0</v>
      </c>
      <c r="D53" s="4">
        <f>D11+D32</f>
        <v>98099.19</v>
      </c>
      <c r="E53" s="4">
        <f>E11+E32</f>
        <v>0</v>
      </c>
      <c r="F53" s="6">
        <f t="shared" si="19"/>
        <v>241.23013961685106</v>
      </c>
      <c r="G53" s="6">
        <f t="shared" si="20"/>
        <v>0</v>
      </c>
      <c r="H53" s="6">
        <f t="shared" si="21"/>
        <v>241.23013961685106</v>
      </c>
      <c r="I53" s="113">
        <f>I11+I32</f>
        <v>10847905.460000001</v>
      </c>
      <c r="J53" s="4">
        <f t="shared" si="22"/>
        <v>468965</v>
      </c>
      <c r="K53" s="6">
        <v>271</v>
      </c>
      <c r="L53" s="19">
        <f t="shared" si="24"/>
        <v>1.1814793083567303</v>
      </c>
      <c r="M53" s="19">
        <f>IF(K53=0,0,(H53-K53)/K53)</f>
        <v>-0.1098518833326529</v>
      </c>
    </row>
    <row r="54" spans="1:13" x14ac:dyDescent="0.25">
      <c r="A54" s="17" t="s">
        <v>11</v>
      </c>
      <c r="B54" s="4"/>
      <c r="C54" s="4"/>
      <c r="D54" s="4"/>
      <c r="E54" s="4"/>
      <c r="F54" s="6">
        <f t="shared" si="19"/>
        <v>0</v>
      </c>
      <c r="G54" s="6">
        <f t="shared" si="20"/>
        <v>0</v>
      </c>
      <c r="H54" s="6">
        <f>IF(D54+E54=0,0,(B54+C54)/(D54+E54))</f>
        <v>0</v>
      </c>
      <c r="I54" s="108">
        <f t="shared" si="22"/>
        <v>0</v>
      </c>
      <c r="J54" s="4">
        <f t="shared" si="22"/>
        <v>0</v>
      </c>
      <c r="K54" s="6"/>
      <c r="L54" s="19"/>
      <c r="M54" s="19"/>
    </row>
    <row r="55" spans="1:13" x14ac:dyDescent="0.25">
      <c r="A55" s="17" t="s">
        <v>13</v>
      </c>
      <c r="B55" s="4"/>
      <c r="C55" s="4"/>
      <c r="D55" s="4"/>
      <c r="E55" s="4"/>
      <c r="F55" s="6">
        <f t="shared" si="19"/>
        <v>0</v>
      </c>
      <c r="G55" s="6">
        <f t="shared" si="20"/>
        <v>0</v>
      </c>
      <c r="H55" s="6">
        <f t="shared" ref="H55:H56" si="25">IF(D55+E55=0,0,(B55+C55)/(D55+E55))</f>
        <v>0</v>
      </c>
      <c r="I55" s="4">
        <f t="shared" si="22"/>
        <v>0</v>
      </c>
      <c r="J55" s="4">
        <f t="shared" si="22"/>
        <v>0</v>
      </c>
      <c r="K55" s="6">
        <v>308</v>
      </c>
      <c r="L55" s="19">
        <f t="shared" si="24"/>
        <v>0</v>
      </c>
      <c r="M55" s="19">
        <f t="shared" ref="M55:M57" si="26">IF(K55=0,0,(H55-K55)/K55)</f>
        <v>-1</v>
      </c>
    </row>
    <row r="56" spans="1:13" x14ac:dyDescent="0.25">
      <c r="A56" s="17" t="s">
        <v>14</v>
      </c>
      <c r="B56" s="63">
        <f>B14+B35</f>
        <v>19296910</v>
      </c>
      <c r="C56" s="4">
        <v>173440</v>
      </c>
      <c r="D56" s="4">
        <f>D14+D35</f>
        <v>67424</v>
      </c>
      <c r="E56" s="142">
        <v>896.5</v>
      </c>
      <c r="F56" s="6">
        <f>IF(D56=0,0,B56/D56)</f>
        <v>286.20239084005698</v>
      </c>
      <c r="G56" s="6">
        <f t="shared" si="20"/>
        <v>193.46346904629112</v>
      </c>
      <c r="H56" s="6">
        <f t="shared" si="25"/>
        <v>284.9854728814924</v>
      </c>
      <c r="I56" s="4">
        <f t="shared" si="22"/>
        <v>23586893</v>
      </c>
      <c r="J56" s="4">
        <f t="shared" si="22"/>
        <v>2613000</v>
      </c>
      <c r="K56" s="6">
        <v>244</v>
      </c>
      <c r="L56" s="19">
        <f>IF(I56=0,0,(B56-I56)/I56)</f>
        <v>-0.18187995341310956</v>
      </c>
      <c r="M56" s="19">
        <f>IF(K56=0,0,(H56-K56)/K56)</f>
        <v>0.16797324951431311</v>
      </c>
    </row>
    <row r="57" spans="1:13" x14ac:dyDescent="0.25">
      <c r="A57" s="17" t="s">
        <v>16</v>
      </c>
      <c r="B57" s="63">
        <f>B15+B36</f>
        <v>159219480.15000001</v>
      </c>
      <c r="C57" s="4">
        <f>C15+C36</f>
        <v>17512254.309999999</v>
      </c>
      <c r="D57" s="4">
        <f t="shared" ref="D57" si="27">D15+D36</f>
        <v>528835.52</v>
      </c>
      <c r="E57" s="4">
        <f>E15+E36</f>
        <v>81433.260000000009</v>
      </c>
      <c r="F57" s="6">
        <f>IF(D57=0,0,B57/D57)</f>
        <v>301.07561638446674</v>
      </c>
      <c r="G57" s="6">
        <f t="shared" si="20"/>
        <v>215.05038985299123</v>
      </c>
      <c r="H57" s="6">
        <f>IF(D57+E57=0,0,(B57+C57)/(D57+E57))</f>
        <v>289.59655196518491</v>
      </c>
      <c r="I57" s="4">
        <f t="shared" si="22"/>
        <v>153241444</v>
      </c>
      <c r="J57" s="4">
        <f t="shared" si="22"/>
        <v>5454624</v>
      </c>
      <c r="K57" s="6">
        <v>273</v>
      </c>
      <c r="L57" s="19">
        <f>IF(I57=0,0,(B57-I57)/I57)</f>
        <v>3.9010570469435187E-2</v>
      </c>
      <c r="M57" s="19">
        <f t="shared" si="26"/>
        <v>6.0793230641702986E-2</v>
      </c>
    </row>
    <row r="58" spans="1:13" x14ac:dyDescent="0.25">
      <c r="A58" s="17"/>
      <c r="B58" s="4"/>
      <c r="C58" s="4"/>
      <c r="D58" s="4"/>
      <c r="E58" s="4"/>
      <c r="F58" s="6">
        <f t="shared" si="19"/>
        <v>0</v>
      </c>
      <c r="G58" s="6">
        <f t="shared" si="20"/>
        <v>0</v>
      </c>
      <c r="H58" s="6"/>
      <c r="I58" s="4">
        <f t="shared" si="22"/>
        <v>0</v>
      </c>
      <c r="J58" s="4">
        <f t="shared" si="22"/>
        <v>0</v>
      </c>
      <c r="K58" s="6"/>
      <c r="L58" s="19">
        <f t="shared" si="24"/>
        <v>0</v>
      </c>
      <c r="M58" s="19">
        <f t="shared" si="23"/>
        <v>0</v>
      </c>
    </row>
    <row r="59" spans="1:13" x14ac:dyDescent="0.25">
      <c r="A59" s="17" t="s">
        <v>17</v>
      </c>
      <c r="B59" s="95">
        <f t="shared" ref="B59:E60" si="28">B17+B38</f>
        <v>10513017</v>
      </c>
      <c r="C59" s="135">
        <f>C17+C38</f>
        <v>776347</v>
      </c>
      <c r="D59" s="95">
        <f t="shared" si="28"/>
        <v>34935</v>
      </c>
      <c r="E59" s="4">
        <f t="shared" si="28"/>
        <v>4424</v>
      </c>
      <c r="F59" s="6">
        <f>IF(D59=0,0,B59/D59)</f>
        <v>300.9307857449549</v>
      </c>
      <c r="G59" s="6">
        <f t="shared" si="20"/>
        <v>175.48530741410488</v>
      </c>
      <c r="H59" s="6">
        <f>IF(D59+E59=0,0,(B59+C58)/(D59+E59))</f>
        <v>267.10579537081736</v>
      </c>
      <c r="I59" s="4">
        <f t="shared" si="22"/>
        <v>10020363</v>
      </c>
      <c r="J59" s="4">
        <f t="shared" si="22"/>
        <v>379041</v>
      </c>
      <c r="K59" s="6">
        <v>230</v>
      </c>
      <c r="L59" s="19">
        <f>IF(I59=0,0,(B59-I59)/I59)</f>
        <v>4.916528473070287E-2</v>
      </c>
      <c r="M59" s="19">
        <f t="shared" si="23"/>
        <v>0.16132954509051026</v>
      </c>
    </row>
    <row r="60" spans="1:13" x14ac:dyDescent="0.25">
      <c r="A60" s="17" t="s">
        <v>18</v>
      </c>
      <c r="B60" s="95">
        <f t="shared" si="28"/>
        <v>13958736</v>
      </c>
      <c r="C60" s="63">
        <f>C18+C39</f>
        <v>6349455</v>
      </c>
      <c r="D60" s="95">
        <f>D18+D39</f>
        <v>48390</v>
      </c>
      <c r="E60" s="4">
        <f>E18+E39</f>
        <v>31098</v>
      </c>
      <c r="F60" s="6">
        <f>IF(D60=0,0,B60/D60)</f>
        <v>288.46323620582763</v>
      </c>
      <c r="G60" s="6">
        <f>IF(E60=0,0,C60/E60)</f>
        <v>204.17567046112291</v>
      </c>
      <c r="H60" s="6">
        <f>IF(D60+E60=0,0,(B60+C60)/(D60+E60))</f>
        <v>255.48750754830917</v>
      </c>
      <c r="I60" s="4">
        <f t="shared" si="22"/>
        <v>11914006.5</v>
      </c>
      <c r="J60" s="4">
        <f t="shared" si="22"/>
        <v>81752</v>
      </c>
      <c r="K60" s="6">
        <v>281</v>
      </c>
      <c r="L60" s="19">
        <f>IF(I60=0,0,(B60-I60)/I60)</f>
        <v>0.17162400406613845</v>
      </c>
      <c r="M60" s="19">
        <f t="shared" si="23"/>
        <v>-9.0791788084309016E-2</v>
      </c>
    </row>
    <row r="61" spans="1:13" x14ac:dyDescent="0.25">
      <c r="A61" s="17" t="s">
        <v>19</v>
      </c>
      <c r="B61" s="95">
        <f>B19+B40</f>
        <v>105335466.75</v>
      </c>
      <c r="C61" s="63">
        <f>C19+C40</f>
        <v>3277809.4</v>
      </c>
      <c r="D61" s="95">
        <f>D19+D40</f>
        <v>301997.59999999998</v>
      </c>
      <c r="E61" s="4">
        <f>E19+E40</f>
        <v>15780.03</v>
      </c>
      <c r="F61" s="6">
        <f>IF(D61=0,0,B61/D61)</f>
        <v>348.79570814470054</v>
      </c>
      <c r="G61" s="6">
        <f t="shared" si="20"/>
        <v>207.71883196673261</v>
      </c>
      <c r="H61" s="6">
        <f>IF(D61+E61=0,0,(B61+C61)/(D61+E61))</f>
        <v>341.79018878704585</v>
      </c>
      <c r="I61" s="4">
        <f t="shared" si="22"/>
        <v>73735255.409999996</v>
      </c>
      <c r="J61" s="4">
        <f t="shared" si="22"/>
        <v>5464376.7400000002</v>
      </c>
      <c r="K61" s="6">
        <v>296</v>
      </c>
      <c r="L61" s="19">
        <f>IF(I61=0,0,(B61-I61)/I61)</f>
        <v>0.42856312308527483</v>
      </c>
      <c r="M61" s="19">
        <f>IF(K61=0,0,(H61-K61)/K61)</f>
        <v>0.15469658374001977</v>
      </c>
    </row>
    <row r="62" spans="1:13" s="11" customFormat="1" x14ac:dyDescent="0.25">
      <c r="A62" s="18" t="s">
        <v>20</v>
      </c>
      <c r="B62" s="8">
        <f>SUM(B49:B61)</f>
        <v>343184720.23000002</v>
      </c>
      <c r="C62" s="8">
        <f>SUM(C49:C61)</f>
        <v>28089305.709999997</v>
      </c>
      <c r="D62" s="8">
        <f>SUM(D49:D61)</f>
        <v>1119625.99</v>
      </c>
      <c r="E62" s="8">
        <f>SUM(E49:E61)</f>
        <v>133631.79</v>
      </c>
      <c r="F62" s="9">
        <f>IF(D62=0,0,B62/D62)</f>
        <v>306.51728639311062</v>
      </c>
      <c r="G62" s="9">
        <f>IF(E62=0,0,C62/E62)</f>
        <v>210.1992775072458</v>
      </c>
      <c r="H62" s="9">
        <f>IF(D62+E62=0,0,(B62+C62)/(D62+E62))</f>
        <v>296.24713436049842</v>
      </c>
      <c r="I62" s="4">
        <f>I20+I41</f>
        <v>291764096.20000005</v>
      </c>
      <c r="J62" s="4">
        <f t="shared" si="22"/>
        <v>14461758.74</v>
      </c>
      <c r="K62" s="9">
        <v>295.39999999999998</v>
      </c>
      <c r="L62" s="32">
        <f t="shared" si="24"/>
        <v>0.17624041031680568</v>
      </c>
      <c r="M62" s="10">
        <f t="shared" si="23"/>
        <v>2.8677534207801085E-3</v>
      </c>
    </row>
  </sheetData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21" max="16383" man="1"/>
    <brk id="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61"/>
  <sheetViews>
    <sheetView showZeros="0" topLeftCell="A19" zoomScale="84" zoomScaleNormal="84" workbookViewId="0">
      <selection activeCell="I55" sqref="I55"/>
    </sheetView>
  </sheetViews>
  <sheetFormatPr baseColWidth="10" defaultColWidth="9" defaultRowHeight="15.75" x14ac:dyDescent="0.25"/>
  <cols>
    <col min="1" max="1" width="16.5" style="14" customWidth="1"/>
    <col min="2" max="2" width="13.875" customWidth="1"/>
    <col min="3" max="3" width="13.25" customWidth="1"/>
    <col min="4" max="5" width="11.75" customWidth="1"/>
    <col min="6" max="8" width="9.25" customWidth="1"/>
    <col min="9" max="9" width="11.375" customWidth="1"/>
    <col min="10" max="10" width="12.625" bestFit="1" customWidth="1"/>
    <col min="11" max="13" width="9.25" customWidth="1"/>
  </cols>
  <sheetData>
    <row r="2" spans="1:13" ht="20.25" x14ac:dyDescent="0.3">
      <c r="A2" s="20" t="str">
        <f>"MÅLESTATISTIKK FOR MALERE - 1. HALVÅR "&amp;FORS!$A$14</f>
        <v>MÅLESTATISTIKK FOR MALERE - 1. HALVÅR 2018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2018</v>
      </c>
      <c r="G4" s="5"/>
      <c r="H4" s="3"/>
      <c r="I4" s="2" t="str">
        <f>" 1. halvår  "&amp;FORS!$A$14-1</f>
        <v xml:space="preserve"> 1. halvår  2017</v>
      </c>
      <c r="J4" s="5"/>
      <c r="K4" s="3"/>
      <c r="L4" s="46" t="s">
        <v>29</v>
      </c>
      <c r="M4" s="3"/>
    </row>
    <row r="5" spans="1:13" x14ac:dyDescent="0.25">
      <c r="A5" s="47"/>
      <c r="B5" s="48" t="s">
        <v>6</v>
      </c>
      <c r="C5" s="48" t="s">
        <v>6</v>
      </c>
      <c r="D5" s="48" t="s">
        <v>6</v>
      </c>
      <c r="E5" s="48" t="s">
        <v>6</v>
      </c>
      <c r="F5" s="48" t="s">
        <v>6</v>
      </c>
      <c r="G5" s="48" t="s">
        <v>6</v>
      </c>
      <c r="H5" s="49" t="s">
        <v>33</v>
      </c>
      <c r="I5" s="48" t="s">
        <v>6</v>
      </c>
      <c r="J5" s="48" t="s">
        <v>6</v>
      </c>
      <c r="K5" s="49" t="s">
        <v>31</v>
      </c>
      <c r="L5" s="48" t="s">
        <v>6</v>
      </c>
      <c r="M5" s="49" t="s">
        <v>31</v>
      </c>
    </row>
    <row r="6" spans="1:13" x14ac:dyDescent="0.25">
      <c r="A6" s="51"/>
      <c r="B6" s="52" t="s">
        <v>30</v>
      </c>
      <c r="C6" s="52" t="s">
        <v>32</v>
      </c>
      <c r="D6" s="52" t="s">
        <v>30</v>
      </c>
      <c r="E6" s="52" t="s">
        <v>32</v>
      </c>
      <c r="F6" s="52" t="s">
        <v>30</v>
      </c>
      <c r="G6" s="52" t="s">
        <v>32</v>
      </c>
      <c r="H6" s="53" t="s">
        <v>34</v>
      </c>
      <c r="I6" s="52" t="s">
        <v>30</v>
      </c>
      <c r="J6" s="52" t="s">
        <v>32</v>
      </c>
      <c r="K6" s="53" t="s">
        <v>28</v>
      </c>
      <c r="L6" s="52" t="s">
        <v>30</v>
      </c>
      <c r="M6" s="53" t="s">
        <v>28</v>
      </c>
    </row>
    <row r="7" spans="1:13" x14ac:dyDescent="0.25">
      <c r="A7" s="17" t="s">
        <v>25</v>
      </c>
      <c r="B7" s="21"/>
      <c r="C7" s="21"/>
      <c r="D7" s="21"/>
      <c r="E7" s="21"/>
      <c r="F7" s="6">
        <f>IF(D7=0,0,B7/D7)</f>
        <v>0</v>
      </c>
      <c r="H7" s="6">
        <f>IF(D7+E7=0,0,(B7+C7)/(D7+E7))</f>
        <v>0</v>
      </c>
      <c r="I7" s="4"/>
      <c r="J7" s="4"/>
      <c r="K7" s="6">
        <v>0</v>
      </c>
      <c r="L7" s="19">
        <f>IF(I7=0,0,(B7-I7)/I7)</f>
        <v>0</v>
      </c>
      <c r="M7" s="19">
        <f>IF(K7=0,0,(H7-K7)/K7)</f>
        <v>0</v>
      </c>
    </row>
    <row r="8" spans="1:13" x14ac:dyDescent="0.25">
      <c r="A8" s="17" t="s">
        <v>7</v>
      </c>
      <c r="B8" s="140">
        <v>1489529.86</v>
      </c>
      <c r="C8" s="157"/>
      <c r="D8" s="140">
        <v>5725.84</v>
      </c>
      <c r="E8" s="21"/>
      <c r="F8" s="6">
        <f t="shared" ref="F8:F17" si="0">IF(D8=0,0,B8/D8)</f>
        <v>260.14171894429467</v>
      </c>
      <c r="G8" s="6">
        <f t="shared" ref="G8:G17" si="1">IF(E8=0,0,C8/E8)</f>
        <v>0</v>
      </c>
      <c r="H8" s="6">
        <f>IF(D8+E8=0,0,(B8+C8)/(D8+E8))</f>
        <v>260.14171894429467</v>
      </c>
      <c r="I8" s="4">
        <v>3257022.86</v>
      </c>
      <c r="J8" s="4"/>
      <c r="K8" s="6">
        <v>240.53</v>
      </c>
      <c r="L8" s="19">
        <f t="shared" ref="L8:L18" si="2">IF(I8=0,0,(B8-I8)/I8)</f>
        <v>-0.54267135232818098</v>
      </c>
      <c r="M8" s="19">
        <f>IF(K8=0,0,(H8-K8)/K8)</f>
        <v>8.1535438175257408E-2</v>
      </c>
    </row>
    <row r="9" spans="1:13" x14ac:dyDescent="0.25">
      <c r="A9" s="17" t="s">
        <v>8</v>
      </c>
      <c r="B9" s="21"/>
      <c r="C9" s="21"/>
      <c r="D9" s="21"/>
      <c r="E9" s="21"/>
      <c r="F9" s="6">
        <f t="shared" si="0"/>
        <v>0</v>
      </c>
      <c r="G9" s="6">
        <f t="shared" si="1"/>
        <v>0</v>
      </c>
      <c r="H9" s="6">
        <f t="shared" ref="H9:H13" si="3">IF(D9+E9=0,0,(B9+C9)/(D9+E9))</f>
        <v>0</v>
      </c>
      <c r="I9" s="4"/>
      <c r="J9" s="4"/>
      <c r="K9" s="6">
        <v>0</v>
      </c>
      <c r="L9" s="19">
        <f t="shared" si="2"/>
        <v>0</v>
      </c>
      <c r="M9" s="19">
        <f t="shared" ref="M9:M13" si="4">IF(K9=0,0,(H9-K9)/K9)</f>
        <v>0</v>
      </c>
    </row>
    <row r="10" spans="1:13" x14ac:dyDescent="0.25">
      <c r="A10" s="17" t="s">
        <v>10</v>
      </c>
      <c r="B10" s="61">
        <v>1997274</v>
      </c>
      <c r="C10" s="83"/>
      <c r="D10" s="61">
        <v>6341</v>
      </c>
      <c r="E10" s="21"/>
      <c r="F10" s="6">
        <f>IF(D10=0,0,B10/D10)</f>
        <v>314.97776375965935</v>
      </c>
      <c r="G10" s="6">
        <f>IF(E10=0,0,C10/E10)</f>
        <v>0</v>
      </c>
      <c r="H10" s="6">
        <f t="shared" si="3"/>
        <v>314.97776375965935</v>
      </c>
      <c r="I10" s="4">
        <v>1954570</v>
      </c>
      <c r="J10" s="4">
        <v>347493</v>
      </c>
      <c r="K10" s="6">
        <v>276.76</v>
      </c>
      <c r="L10" s="19">
        <f t="shared" si="2"/>
        <v>2.1848283765738757E-2</v>
      </c>
      <c r="M10" s="19">
        <f t="shared" si="4"/>
        <v>0.13808991096856252</v>
      </c>
    </row>
    <row r="11" spans="1:13" x14ac:dyDescent="0.25">
      <c r="A11" s="17" t="s">
        <v>11</v>
      </c>
      <c r="B11" s="21"/>
      <c r="C11" s="21"/>
      <c r="D11" s="21"/>
      <c r="E11" s="21"/>
      <c r="F11" s="6">
        <f t="shared" si="0"/>
        <v>0</v>
      </c>
      <c r="G11" s="6">
        <f t="shared" ref="G11:G13" si="5">IF(E11=0,0,C11/E11)</f>
        <v>0</v>
      </c>
      <c r="H11" s="6">
        <f t="shared" si="3"/>
        <v>0</v>
      </c>
      <c r="I11" s="4"/>
      <c r="J11" s="4"/>
      <c r="K11" s="6">
        <v>0</v>
      </c>
      <c r="L11" s="19">
        <f t="shared" si="2"/>
        <v>0</v>
      </c>
      <c r="M11" s="19">
        <f t="shared" si="4"/>
        <v>0</v>
      </c>
    </row>
    <row r="12" spans="1:13" x14ac:dyDescent="0.25">
      <c r="A12" s="17" t="s">
        <v>12</v>
      </c>
      <c r="B12" s="21"/>
      <c r="C12" s="21"/>
      <c r="D12" s="21"/>
      <c r="E12" s="21"/>
      <c r="F12" s="6">
        <f t="shared" si="0"/>
        <v>0</v>
      </c>
      <c r="G12" s="6">
        <f t="shared" si="5"/>
        <v>0</v>
      </c>
      <c r="H12" s="6">
        <f t="shared" si="3"/>
        <v>0</v>
      </c>
      <c r="I12" s="4"/>
      <c r="J12" s="4"/>
      <c r="K12" s="6">
        <v>0</v>
      </c>
      <c r="L12" s="19">
        <f t="shared" si="2"/>
        <v>0</v>
      </c>
      <c r="M12" s="19">
        <f t="shared" si="4"/>
        <v>0</v>
      </c>
    </row>
    <row r="13" spans="1:13" x14ac:dyDescent="0.25">
      <c r="A13" s="17" t="s">
        <v>14</v>
      </c>
      <c r="B13" s="80">
        <v>66992</v>
      </c>
      <c r="C13" s="77"/>
      <c r="D13" s="73">
        <v>177.5</v>
      </c>
      <c r="E13" s="21"/>
      <c r="F13" s="6">
        <f>IF(D13=0,0,B13/D13)</f>
        <v>377.41971830985915</v>
      </c>
      <c r="G13" s="6">
        <f t="shared" si="5"/>
        <v>0</v>
      </c>
      <c r="H13" s="6">
        <f t="shared" si="3"/>
        <v>377.41971830985915</v>
      </c>
      <c r="I13" s="4">
        <v>135872</v>
      </c>
      <c r="J13" s="4"/>
      <c r="K13" s="6">
        <v>351.54</v>
      </c>
      <c r="L13" s="19">
        <f t="shared" si="2"/>
        <v>-0.50694771549693829</v>
      </c>
      <c r="M13" s="19">
        <f t="shared" si="4"/>
        <v>7.3618132530747935E-2</v>
      </c>
    </row>
    <row r="14" spans="1:13" x14ac:dyDescent="0.25">
      <c r="A14" s="17" t="s">
        <v>15</v>
      </c>
      <c r="B14" s="21"/>
      <c r="C14" s="21"/>
      <c r="D14" s="21"/>
      <c r="E14" s="21"/>
      <c r="F14" s="6">
        <f t="shared" si="0"/>
        <v>0</v>
      </c>
      <c r="G14" s="6">
        <f t="shared" si="1"/>
        <v>0</v>
      </c>
      <c r="H14" s="6">
        <f t="shared" ref="H14:H17" si="6">IF(D14+E14=0,0,(B14+C14)/(D14+E14))</f>
        <v>0</v>
      </c>
      <c r="I14" s="4"/>
      <c r="J14" s="4"/>
      <c r="K14" s="6">
        <v>0</v>
      </c>
      <c r="L14" s="19">
        <f t="shared" si="2"/>
        <v>0</v>
      </c>
      <c r="M14" s="19">
        <f t="shared" ref="M14:M18" si="7">IF(K14=0,0,(H14-K14)/K14)</f>
        <v>0</v>
      </c>
    </row>
    <row r="15" spans="1:13" x14ac:dyDescent="0.25">
      <c r="A15" s="17" t="s">
        <v>16</v>
      </c>
      <c r="B15" s="138">
        <v>19801825</v>
      </c>
      <c r="C15" s="157">
        <v>1951159</v>
      </c>
      <c r="D15" s="140">
        <v>72279.839999999997</v>
      </c>
      <c r="E15" s="141">
        <v>10169.09</v>
      </c>
      <c r="F15" s="6">
        <f>IF(D15=0,0,B15/D15)</f>
        <v>273.96055386951605</v>
      </c>
      <c r="G15" s="6">
        <f>IF(E15=0,0,C15/E15)</f>
        <v>191.8715440614647</v>
      </c>
      <c r="H15" s="6">
        <f>IF(D15+E15=0,0,(B15+C15)/(D15+E15))</f>
        <v>263.83585572305185</v>
      </c>
      <c r="I15" s="4">
        <v>17167583</v>
      </c>
      <c r="J15" s="4">
        <v>2462157</v>
      </c>
      <c r="K15" s="6">
        <v>239.55</v>
      </c>
      <c r="L15" s="19">
        <f t="shared" si="2"/>
        <v>0.15344279972317595</v>
      </c>
      <c r="M15" s="19">
        <f t="shared" si="7"/>
        <v>0.10138115517867601</v>
      </c>
    </row>
    <row r="16" spans="1:13" x14ac:dyDescent="0.25">
      <c r="A16" s="17" t="s">
        <v>17</v>
      </c>
      <c r="B16" s="89">
        <v>782636.75</v>
      </c>
      <c r="C16" s="89"/>
      <c r="D16" s="89">
        <v>2263.5</v>
      </c>
      <c r="E16" s="86"/>
      <c r="F16" s="6">
        <f>IF(D16=0,0,B16/D16)</f>
        <v>345.76397172520433</v>
      </c>
      <c r="G16" s="6">
        <f>IF(E16=0,0,C16/E16)</f>
        <v>0</v>
      </c>
      <c r="H16" s="6">
        <f>IF(D16+E16=0,0,(B16+C16)/(D16+E16))</f>
        <v>345.76397172520433</v>
      </c>
      <c r="I16" s="4">
        <v>202751.29</v>
      </c>
      <c r="J16" s="4"/>
      <c r="K16" s="6">
        <v>377.91</v>
      </c>
      <c r="L16" s="19">
        <f t="shared" si="2"/>
        <v>2.860082715133403</v>
      </c>
      <c r="M16" s="19">
        <f t="shared" si="7"/>
        <v>-8.5062655856674066E-2</v>
      </c>
    </row>
    <row r="17" spans="1:17" x14ac:dyDescent="0.25">
      <c r="A17" s="17" t="s">
        <v>19</v>
      </c>
      <c r="B17" s="165">
        <v>7241015</v>
      </c>
      <c r="C17" s="147"/>
      <c r="D17" s="148">
        <v>22810</v>
      </c>
      <c r="E17" s="21"/>
      <c r="F17" s="6">
        <f t="shared" si="0"/>
        <v>317.44914511179309</v>
      </c>
      <c r="G17" s="6">
        <f t="shared" si="1"/>
        <v>0</v>
      </c>
      <c r="H17" s="6">
        <f t="shared" si="6"/>
        <v>317.44914511179309</v>
      </c>
      <c r="I17" s="4">
        <v>3159454</v>
      </c>
      <c r="J17" s="4"/>
      <c r="K17" s="6">
        <v>301.33</v>
      </c>
      <c r="L17" s="19">
        <f t="shared" si="2"/>
        <v>1.2918564410179734</v>
      </c>
      <c r="M17" s="19">
        <f t="shared" si="7"/>
        <v>5.3493329943228696E-2</v>
      </c>
    </row>
    <row r="18" spans="1:17" s="11" customFormat="1" x14ac:dyDescent="0.25">
      <c r="A18" s="18" t="s">
        <v>20</v>
      </c>
      <c r="B18" s="62">
        <f>SUM(B7:B17)</f>
        <v>31379272.609999999</v>
      </c>
      <c r="C18" s="8">
        <f>SUM(C7:C17)</f>
        <v>1951159</v>
      </c>
      <c r="D18" s="62">
        <f>SUM(D7:D17)</f>
        <v>109597.68</v>
      </c>
      <c r="E18" s="8">
        <f>SUM(E7:E17)</f>
        <v>10169.09</v>
      </c>
      <c r="F18" s="9">
        <f>IF(D18=0,0,B18/D18)</f>
        <v>286.31329248940307</v>
      </c>
      <c r="G18" s="9">
        <f>IF(E18=0,0,C18/E18)</f>
        <v>191.8715440614647</v>
      </c>
      <c r="H18" s="9">
        <f>IF(D18+E18=0,0,(B18+C18)/(D18+E18))</f>
        <v>278.29448527333585</v>
      </c>
      <c r="I18" s="8">
        <f>SUM(I7:I17)</f>
        <v>25877253.149999999</v>
      </c>
      <c r="J18" s="8">
        <f>SUM(J7:J17)</f>
        <v>2809650</v>
      </c>
      <c r="K18" s="9">
        <v>255.14</v>
      </c>
      <c r="L18" s="32">
        <f t="shared" si="2"/>
        <v>0.21261991866397154</v>
      </c>
      <c r="M18" s="32">
        <f t="shared" si="7"/>
        <v>9.0752078362216299E-2</v>
      </c>
    </row>
    <row r="21" spans="1:17" ht="20.25" x14ac:dyDescent="0.3">
      <c r="A21" s="20" t="str">
        <f>"MÅLESTATISTIKK FOR MALERE - 2. HALVÅR "&amp;FORS!$A$14</f>
        <v>MÅLESTATISTIKK FOR MALERE - 2. HALVÅR 2018</v>
      </c>
    </row>
    <row r="22" spans="1:17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7" x14ac:dyDescent="0.25">
      <c r="A23" s="15"/>
      <c r="B23" s="2" t="s">
        <v>4</v>
      </c>
      <c r="C23" s="3"/>
      <c r="D23" s="2" t="s">
        <v>5</v>
      </c>
      <c r="E23" s="3"/>
      <c r="F23" s="2" t="str">
        <f>"Fortjeneste 2. halvår  "&amp;FORS!$A$14-0</f>
        <v>Fortjeneste 2. halvår  2018</v>
      </c>
      <c r="G23" s="5"/>
      <c r="H23" s="3"/>
      <c r="I23" s="2" t="str">
        <f>" 2. halvår  "&amp;FORS!$A$14-1</f>
        <v xml:space="preserve"> 2. halvår  2017</v>
      </c>
      <c r="J23" s="5"/>
      <c r="K23" s="3"/>
      <c r="L23" s="46" t="s">
        <v>29</v>
      </c>
      <c r="M23" s="3"/>
    </row>
    <row r="24" spans="1:17" x14ac:dyDescent="0.25">
      <c r="A24" s="47"/>
      <c r="B24" s="48" t="s">
        <v>6</v>
      </c>
      <c r="C24" s="48" t="s">
        <v>6</v>
      </c>
      <c r="D24" s="48" t="s">
        <v>6</v>
      </c>
      <c r="E24" s="48" t="s">
        <v>6</v>
      </c>
      <c r="F24" s="48" t="s">
        <v>6</v>
      </c>
      <c r="G24" s="48" t="s">
        <v>6</v>
      </c>
      <c r="H24" s="49" t="s">
        <v>33</v>
      </c>
      <c r="I24" s="48" t="s">
        <v>6</v>
      </c>
      <c r="J24" s="48" t="s">
        <v>6</v>
      </c>
      <c r="K24" s="49" t="s">
        <v>31</v>
      </c>
      <c r="L24" s="48" t="s">
        <v>6</v>
      </c>
      <c r="M24" s="49" t="s">
        <v>31</v>
      </c>
    </row>
    <row r="25" spans="1:17" x14ac:dyDescent="0.25">
      <c r="A25" s="51"/>
      <c r="B25" s="52" t="s">
        <v>30</v>
      </c>
      <c r="C25" s="52" t="s">
        <v>32</v>
      </c>
      <c r="D25" s="52" t="s">
        <v>30</v>
      </c>
      <c r="E25" s="52" t="s">
        <v>32</v>
      </c>
      <c r="F25" s="52" t="s">
        <v>30</v>
      </c>
      <c r="G25" s="52" t="s">
        <v>32</v>
      </c>
      <c r="H25" s="53" t="s">
        <v>34</v>
      </c>
      <c r="I25" s="52" t="s">
        <v>30</v>
      </c>
      <c r="J25" s="52" t="s">
        <v>32</v>
      </c>
      <c r="K25" s="53" t="s">
        <v>28</v>
      </c>
      <c r="L25" s="52" t="s">
        <v>30</v>
      </c>
      <c r="M25" s="53" t="s">
        <v>28</v>
      </c>
    </row>
    <row r="26" spans="1:17" x14ac:dyDescent="0.25">
      <c r="A26" s="17" t="s">
        <v>25</v>
      </c>
      <c r="B26" s="21"/>
      <c r="C26" s="21"/>
      <c r="D26" s="21"/>
      <c r="E26" s="21"/>
      <c r="F26" s="6">
        <f>IF(D26=0,0,B26/D26)</f>
        <v>0</v>
      </c>
      <c r="G26" s="6">
        <f>IF(E26=0,0,C26/E26)</f>
        <v>0</v>
      </c>
      <c r="H26" s="6">
        <f>IF(D26+E26=0,0,(B26+C26)/(D26+E26))</f>
        <v>0</v>
      </c>
      <c r="I26" s="4"/>
      <c r="J26" s="4"/>
      <c r="K26" s="6">
        <v>0</v>
      </c>
      <c r="L26" s="19">
        <f>IF(I26=0,0,(B26-I26)/I26)</f>
        <v>0</v>
      </c>
      <c r="M26" s="19">
        <f>IF(K26=0,0,(H26-K26)/K26)</f>
        <v>0</v>
      </c>
    </row>
    <row r="27" spans="1:17" x14ac:dyDescent="0.25">
      <c r="A27" s="17" t="s">
        <v>7</v>
      </c>
      <c r="B27" s="140">
        <v>1491296.18</v>
      </c>
      <c r="C27" s="157"/>
      <c r="D27" s="140">
        <v>5441.49</v>
      </c>
      <c r="E27" s="21"/>
      <c r="F27" s="6">
        <f t="shared" ref="F27:F36" si="8">IF(D27=0,0,B27/D27)</f>
        <v>274.06026290593201</v>
      </c>
      <c r="G27" s="6">
        <f t="shared" ref="G27:G36" si="9">IF(E27=0,0,C27/E27)</f>
        <v>0</v>
      </c>
      <c r="H27" s="6">
        <f t="shared" ref="H27:H36" si="10">IF(D27+E27=0,0,(B27+C27)/(D27+E27))</f>
        <v>274.06026290593201</v>
      </c>
      <c r="I27" s="4">
        <v>2776450.83</v>
      </c>
      <c r="J27" s="4"/>
      <c r="K27" s="6">
        <v>241.52</v>
      </c>
      <c r="L27" s="19">
        <f t="shared" ref="L27:L37" si="11">IF(I27=0,0,(B27-I27)/I27)</f>
        <v>-0.46287679079841659</v>
      </c>
      <c r="M27" s="19">
        <f t="shared" ref="M27:M37" si="12">IF(K27=0,0,(H27-K27)/K27)</f>
        <v>0.13473113160786682</v>
      </c>
      <c r="P27" s="114"/>
    </row>
    <row r="28" spans="1:17" x14ac:dyDescent="0.25">
      <c r="A28" s="17" t="s">
        <v>8</v>
      </c>
      <c r="B28" s="21"/>
      <c r="C28" s="21"/>
      <c r="D28" s="21"/>
      <c r="E28" s="21"/>
      <c r="F28" s="6">
        <f t="shared" si="8"/>
        <v>0</v>
      </c>
      <c r="G28" s="6">
        <f t="shared" si="9"/>
        <v>0</v>
      </c>
      <c r="H28" s="6">
        <f t="shared" si="10"/>
        <v>0</v>
      </c>
      <c r="I28" s="4"/>
      <c r="J28" s="4"/>
      <c r="K28" s="6">
        <v>0</v>
      </c>
      <c r="L28" s="19">
        <f t="shared" si="11"/>
        <v>0</v>
      </c>
      <c r="M28" s="19">
        <f t="shared" si="12"/>
        <v>0</v>
      </c>
      <c r="P28" s="114"/>
    </row>
    <row r="29" spans="1:17" x14ac:dyDescent="0.25">
      <c r="A29" s="17" t="s">
        <v>10</v>
      </c>
      <c r="B29" s="61">
        <v>2032772.51</v>
      </c>
      <c r="C29" s="61"/>
      <c r="D29" s="61">
        <v>5885</v>
      </c>
      <c r="E29" s="61"/>
      <c r="F29" s="6">
        <f t="shared" si="8"/>
        <v>345.41588954970263</v>
      </c>
      <c r="G29" s="6">
        <f>IF(E29=0,0,C29/E29)</f>
        <v>0</v>
      </c>
      <c r="H29" s="6">
        <f t="shared" si="10"/>
        <v>345.41588954970263</v>
      </c>
      <c r="I29" s="4">
        <v>1815663</v>
      </c>
      <c r="J29" s="4"/>
      <c r="K29" s="6">
        <v>326.38</v>
      </c>
      <c r="L29" s="19">
        <f t="shared" si="11"/>
        <v>0.11957588495221856</v>
      </c>
      <c r="M29" s="19">
        <f t="shared" si="12"/>
        <v>5.8324313835721037E-2</v>
      </c>
      <c r="O29" s="114"/>
      <c r="P29" s="114"/>
      <c r="Q29" s="114"/>
    </row>
    <row r="30" spans="1:17" x14ac:dyDescent="0.25">
      <c r="A30" s="17" t="s">
        <v>11</v>
      </c>
      <c r="B30" s="21"/>
      <c r="C30" s="21"/>
      <c r="D30" s="21"/>
      <c r="E30" s="21"/>
      <c r="F30" s="6">
        <f t="shared" si="8"/>
        <v>0</v>
      </c>
      <c r="G30" s="6">
        <f t="shared" si="9"/>
        <v>0</v>
      </c>
      <c r="H30" s="6">
        <f t="shared" si="10"/>
        <v>0</v>
      </c>
      <c r="I30" s="4"/>
      <c r="J30" s="4"/>
      <c r="K30" s="6">
        <v>0</v>
      </c>
      <c r="L30" s="19">
        <f t="shared" si="11"/>
        <v>0</v>
      </c>
      <c r="M30" s="19">
        <f t="shared" si="12"/>
        <v>0</v>
      </c>
      <c r="O30" s="114"/>
      <c r="P30" s="115"/>
      <c r="Q30" s="114"/>
    </row>
    <row r="31" spans="1:17" x14ac:dyDescent="0.25">
      <c r="A31" s="17" t="s">
        <v>12</v>
      </c>
      <c r="B31" s="21"/>
      <c r="C31" s="21"/>
      <c r="D31" s="21"/>
      <c r="E31" s="21"/>
      <c r="F31" s="6">
        <f t="shared" si="8"/>
        <v>0</v>
      </c>
      <c r="G31" s="6">
        <f t="shared" si="9"/>
        <v>0</v>
      </c>
      <c r="H31" s="6">
        <f t="shared" si="10"/>
        <v>0</v>
      </c>
      <c r="I31" s="4"/>
      <c r="J31" s="4"/>
      <c r="K31" s="6">
        <v>0</v>
      </c>
      <c r="L31" s="19">
        <f t="shared" si="11"/>
        <v>0</v>
      </c>
      <c r="M31" s="19">
        <f t="shared" si="12"/>
        <v>0</v>
      </c>
      <c r="O31" s="114"/>
      <c r="P31" s="115"/>
      <c r="Q31" s="114"/>
    </row>
    <row r="32" spans="1:17" x14ac:dyDescent="0.25">
      <c r="A32" s="17" t="s">
        <v>14</v>
      </c>
      <c r="B32" s="61">
        <v>286665</v>
      </c>
      <c r="C32" s="21"/>
      <c r="D32" s="61">
        <v>649.5</v>
      </c>
      <c r="E32" s="21"/>
      <c r="F32" s="6">
        <f t="shared" si="8"/>
        <v>441.36258660508082</v>
      </c>
      <c r="G32" s="6">
        <f t="shared" si="9"/>
        <v>0</v>
      </c>
      <c r="H32" s="6">
        <f t="shared" si="10"/>
        <v>441.36258660508082</v>
      </c>
      <c r="I32" s="4">
        <v>368682</v>
      </c>
      <c r="J32" s="4"/>
      <c r="K32" s="6">
        <v>384.44</v>
      </c>
      <c r="L32" s="19">
        <f t="shared" si="11"/>
        <v>-0.22246000618419126</v>
      </c>
      <c r="M32" s="19">
        <f t="shared" si="12"/>
        <v>0.1480662433801915</v>
      </c>
      <c r="O32" s="114"/>
      <c r="P32" s="115"/>
      <c r="Q32" s="114"/>
    </row>
    <row r="33" spans="1:17" x14ac:dyDescent="0.25">
      <c r="A33" s="17" t="s">
        <v>15</v>
      </c>
      <c r="B33" s="21"/>
      <c r="C33" s="21"/>
      <c r="D33" s="21"/>
      <c r="E33" s="21"/>
      <c r="F33" s="6">
        <f t="shared" si="8"/>
        <v>0</v>
      </c>
      <c r="G33" s="6">
        <f t="shared" si="9"/>
        <v>0</v>
      </c>
      <c r="H33" s="6">
        <f t="shared" si="10"/>
        <v>0</v>
      </c>
      <c r="I33" s="4"/>
      <c r="J33" s="4"/>
      <c r="K33" s="6">
        <v>0</v>
      </c>
      <c r="L33" s="19">
        <f t="shared" si="11"/>
        <v>0</v>
      </c>
      <c r="M33" s="19">
        <f t="shared" si="12"/>
        <v>0</v>
      </c>
      <c r="O33" s="114"/>
      <c r="P33" s="115"/>
      <c r="Q33" s="114"/>
    </row>
    <row r="34" spans="1:17" x14ac:dyDescent="0.25">
      <c r="A34" s="17" t="s">
        <v>16</v>
      </c>
      <c r="B34" s="138">
        <v>20787622</v>
      </c>
      <c r="C34" s="157">
        <v>4342459</v>
      </c>
      <c r="D34" s="140">
        <v>71947.23</v>
      </c>
      <c r="E34" s="141">
        <v>25159.98</v>
      </c>
      <c r="F34" s="6">
        <f t="shared" si="8"/>
        <v>288.92873290604797</v>
      </c>
      <c r="G34" s="6">
        <f t="shared" si="9"/>
        <v>172.59389713346354</v>
      </c>
      <c r="H34" s="6">
        <f t="shared" si="10"/>
        <v>258.7869736963919</v>
      </c>
      <c r="I34" s="4">
        <v>20237675</v>
      </c>
      <c r="J34" s="4">
        <v>5535263</v>
      </c>
      <c r="K34" s="6">
        <v>259.11</v>
      </c>
      <c r="L34" s="19">
        <f t="shared" si="11"/>
        <v>2.717441603346234E-2</v>
      </c>
      <c r="M34" s="19">
        <f t="shared" si="12"/>
        <v>-1.2466763290035772E-3</v>
      </c>
      <c r="O34" s="114"/>
      <c r="P34" s="115"/>
      <c r="Q34" s="114"/>
    </row>
    <row r="35" spans="1:17" x14ac:dyDescent="0.25">
      <c r="A35" s="17" t="s">
        <v>17</v>
      </c>
      <c r="B35" s="89">
        <v>327380.11</v>
      </c>
      <c r="C35" s="89"/>
      <c r="D35" s="178">
        <v>861</v>
      </c>
      <c r="E35" s="21"/>
      <c r="F35" s="6">
        <f>IF(D35=0,0,B35/D35)</f>
        <v>380.23241579558652</v>
      </c>
      <c r="G35" s="6">
        <f>IF(E35=0,0,C35/E35)</f>
        <v>0</v>
      </c>
      <c r="H35" s="6">
        <f>IF(D35+E35=0,0,(B35+C35)/(D35+E35))</f>
        <v>380.23241579558652</v>
      </c>
      <c r="I35" s="4">
        <v>319077</v>
      </c>
      <c r="J35" s="4"/>
      <c r="K35" s="6">
        <v>409.6</v>
      </c>
      <c r="L35" s="19">
        <f t="shared" si="11"/>
        <v>2.6022276754513757E-2</v>
      </c>
      <c r="M35" s="19">
        <f t="shared" si="12"/>
        <v>-7.1698203624056406E-2</v>
      </c>
      <c r="O35" s="114"/>
      <c r="P35" s="115"/>
      <c r="Q35" s="114"/>
    </row>
    <row r="36" spans="1:17" x14ac:dyDescent="0.25">
      <c r="A36" s="17" t="s">
        <v>27</v>
      </c>
      <c r="B36" s="84">
        <v>6986621</v>
      </c>
      <c r="C36" s="103">
        <v>1430172</v>
      </c>
      <c r="D36" s="84">
        <v>23079</v>
      </c>
      <c r="E36" s="21">
        <v>9352</v>
      </c>
      <c r="F36" s="6">
        <f t="shared" si="8"/>
        <v>302.72633129684993</v>
      </c>
      <c r="G36" s="6">
        <f t="shared" si="9"/>
        <v>152.92686056458513</v>
      </c>
      <c r="H36" s="6">
        <f t="shared" si="10"/>
        <v>259.52924670839627</v>
      </c>
      <c r="I36" s="4">
        <v>1228677</v>
      </c>
      <c r="J36" s="4"/>
      <c r="K36" s="6">
        <v>278.3</v>
      </c>
      <c r="L36" s="19">
        <f>IF(I36=0,0,(B36-I36)/I36)</f>
        <v>4.6862959101537669</v>
      </c>
      <c r="M36" s="19">
        <f t="shared" si="12"/>
        <v>-6.7447909779388207E-2</v>
      </c>
      <c r="O36" s="114"/>
      <c r="P36" s="115"/>
      <c r="Q36" s="114"/>
    </row>
    <row r="37" spans="1:17" x14ac:dyDescent="0.25">
      <c r="A37" s="18" t="s">
        <v>20</v>
      </c>
      <c r="B37" s="62">
        <f>SUM(B26:B36)</f>
        <v>31912356.800000001</v>
      </c>
      <c r="C37" s="62">
        <f>SUM(C26:C36)</f>
        <v>5772631</v>
      </c>
      <c r="D37" s="8">
        <f>SUM(D26:D36)</f>
        <v>107863.22</v>
      </c>
      <c r="E37" s="8">
        <f>SUM(E26:E36)</f>
        <v>34511.979999999996</v>
      </c>
      <c r="F37" s="9">
        <f>IF(D37=0,0,B37/D37)</f>
        <v>295.85948574500185</v>
      </c>
      <c r="G37" s="9">
        <f>IF(E37=0,0,C37/E37)</f>
        <v>167.26455567023396</v>
      </c>
      <c r="H37" s="9">
        <f>IF(D37+E37=0,0,(B37+C37)/(D37+E37))</f>
        <v>264.68786558333187</v>
      </c>
      <c r="I37" s="8">
        <f>SUM(I26:I36)</f>
        <v>26746224.829999998</v>
      </c>
      <c r="J37" s="8">
        <f>SUM(J26:J36)</f>
        <v>5535263</v>
      </c>
      <c r="K37" s="9">
        <v>264.11</v>
      </c>
      <c r="L37" s="32">
        <f t="shared" si="11"/>
        <v>0.19315368814986525</v>
      </c>
      <c r="M37" s="32">
        <f t="shared" si="12"/>
        <v>2.1879731298771595E-3</v>
      </c>
      <c r="O37" s="114"/>
      <c r="P37" s="115"/>
      <c r="Q37" s="114"/>
    </row>
    <row r="38" spans="1:17" x14ac:dyDescent="0.25">
      <c r="A38" s="14" t="s">
        <v>23</v>
      </c>
      <c r="O38" s="114"/>
      <c r="P38" s="115"/>
      <c r="Q38" s="114"/>
    </row>
    <row r="39" spans="1:17" x14ac:dyDescent="0.25">
      <c r="O39" s="114"/>
      <c r="P39" s="115"/>
      <c r="Q39" s="114"/>
    </row>
    <row r="40" spans="1:17" ht="20.25" x14ac:dyDescent="0.3">
      <c r="A40" s="20" t="str">
        <f>"MÅLESTATISTIKK FOR MALERE - GJENNOMSNITT HELE ÅRET  "&amp;FORS!$A$14</f>
        <v>MÅLESTATISTIKK FOR MALERE - GJENNOMSNITT HELE ÅRET  2018</v>
      </c>
      <c r="O40" s="114"/>
      <c r="P40" s="115"/>
      <c r="Q40" s="114"/>
    </row>
    <row r="41" spans="1:17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O41" s="114"/>
      <c r="P41" s="116"/>
      <c r="Q41" s="114"/>
    </row>
    <row r="42" spans="1:17" x14ac:dyDescent="0.25">
      <c r="A42" s="15"/>
      <c r="B42" s="2" t="s">
        <v>4</v>
      </c>
      <c r="C42" s="3"/>
      <c r="D42" s="2" t="s">
        <v>5</v>
      </c>
      <c r="E42" s="3"/>
      <c r="F42" s="2" t="str">
        <f>"Fortjeneste hele  "&amp;FORS!$A$14-0</f>
        <v>Fortjeneste hele  2018</v>
      </c>
      <c r="G42" s="5"/>
      <c r="H42" s="3"/>
      <c r="I42" s="2" t="str">
        <f>" Hele året  "&amp;FORS!$A$14-1</f>
        <v xml:space="preserve"> Hele året  2017</v>
      </c>
      <c r="J42" s="5"/>
      <c r="K42" s="3"/>
      <c r="L42" s="46" t="s">
        <v>29</v>
      </c>
      <c r="M42" s="3"/>
      <c r="O42" s="114"/>
      <c r="P42" s="114"/>
      <c r="Q42" s="114"/>
    </row>
    <row r="43" spans="1:17" x14ac:dyDescent="0.25">
      <c r="A43" s="47"/>
      <c r="B43" s="48" t="s">
        <v>6</v>
      </c>
      <c r="C43" s="48" t="s">
        <v>6</v>
      </c>
      <c r="D43" s="48" t="s">
        <v>6</v>
      </c>
      <c r="E43" s="48" t="s">
        <v>6</v>
      </c>
      <c r="F43" s="48" t="s">
        <v>6</v>
      </c>
      <c r="G43" s="48" t="s">
        <v>6</v>
      </c>
      <c r="H43" s="49" t="s">
        <v>33</v>
      </c>
      <c r="I43" s="48" t="s">
        <v>6</v>
      </c>
      <c r="J43" s="48" t="s">
        <v>6</v>
      </c>
      <c r="K43" s="49" t="s">
        <v>31</v>
      </c>
      <c r="L43" s="48" t="s">
        <v>6</v>
      </c>
      <c r="M43" s="49" t="s">
        <v>31</v>
      </c>
      <c r="P43" s="114"/>
      <c r="Q43" s="114"/>
    </row>
    <row r="44" spans="1:17" x14ac:dyDescent="0.25">
      <c r="A44" s="51"/>
      <c r="B44" s="52" t="s">
        <v>30</v>
      </c>
      <c r="C44" s="52" t="s">
        <v>32</v>
      </c>
      <c r="D44" s="52" t="s">
        <v>30</v>
      </c>
      <c r="E44" s="52" t="s">
        <v>32</v>
      </c>
      <c r="F44" s="52" t="s">
        <v>30</v>
      </c>
      <c r="G44" s="52" t="s">
        <v>32</v>
      </c>
      <c r="H44" s="53" t="s">
        <v>34</v>
      </c>
      <c r="I44" s="52" t="s">
        <v>30</v>
      </c>
      <c r="J44" s="52" t="s">
        <v>32</v>
      </c>
      <c r="K44" s="53" t="s">
        <v>28</v>
      </c>
      <c r="L44" s="52" t="s">
        <v>30</v>
      </c>
      <c r="M44" s="53" t="s">
        <v>28</v>
      </c>
      <c r="P44" s="114"/>
      <c r="Q44" s="114"/>
    </row>
    <row r="45" spans="1:17" x14ac:dyDescent="0.25">
      <c r="A45" s="17" t="s">
        <v>25</v>
      </c>
      <c r="B45" s="4"/>
      <c r="C45" s="4"/>
      <c r="D45" s="4"/>
      <c r="E45" s="4"/>
      <c r="F45" s="6">
        <f>IF(D45=0,0,B45/D45)</f>
        <v>0</v>
      </c>
      <c r="G45" s="6">
        <f>IF(E45=0,0,C45/E45)</f>
        <v>0</v>
      </c>
      <c r="H45" s="6">
        <f>IF(D45+E45=0,0,(B45+C45)/(D45+E45))</f>
        <v>0</v>
      </c>
      <c r="I45" s="4">
        <f>I7+I26</f>
        <v>0</v>
      </c>
      <c r="J45" s="4">
        <f>J7+J26</f>
        <v>0</v>
      </c>
      <c r="K45" s="6">
        <v>0</v>
      </c>
      <c r="L45" s="19">
        <f>IF(I45=0,0,(B45-I45)/I45)</f>
        <v>0</v>
      </c>
      <c r="M45" s="19">
        <f>IF(K45=0,0,(H45-K45)/K45)</f>
        <v>0</v>
      </c>
      <c r="P45" s="117"/>
      <c r="Q45" s="114"/>
    </row>
    <row r="46" spans="1:17" x14ac:dyDescent="0.25">
      <c r="A46" s="17" t="s">
        <v>7</v>
      </c>
      <c r="B46" s="63">
        <f>B8+B27</f>
        <v>2980826.04</v>
      </c>
      <c r="C46" s="4"/>
      <c r="D46" s="4">
        <f>D8+D27</f>
        <v>11167.33</v>
      </c>
      <c r="E46" s="4"/>
      <c r="F46" s="6">
        <f t="shared" ref="F46:F54" si="13">IF(D46=0,0,B46/D46)</f>
        <v>266.92378930326231</v>
      </c>
      <c r="G46" s="6">
        <f t="shared" ref="G46:G55" si="14">IF(E46=0,0,C46/E46)</f>
        <v>0</v>
      </c>
      <c r="H46" s="6">
        <f t="shared" ref="H46:H55" si="15">IF(D46+E46=0,0,(B46+C46)/(D46+E46))</f>
        <v>266.92378930326231</v>
      </c>
      <c r="I46" s="4">
        <f t="shared" ref="I46:J56" si="16">I8+I27</f>
        <v>6033473.6899999995</v>
      </c>
      <c r="J46" s="4">
        <f t="shared" si="16"/>
        <v>0</v>
      </c>
      <c r="K46" s="39">
        <v>229</v>
      </c>
      <c r="L46" s="19">
        <f t="shared" ref="L46:L56" si="17">IF(I46=0,0,(B46-I46)/I46)</f>
        <v>-0.50595192866416561</v>
      </c>
      <c r="M46" s="19">
        <f t="shared" ref="M46:M56" si="18">IF(K46=0,0,(H46-K46)/K46)</f>
        <v>0.16560606682647297</v>
      </c>
      <c r="P46" s="117"/>
      <c r="Q46" s="114"/>
    </row>
    <row r="47" spans="1:17" x14ac:dyDescent="0.25">
      <c r="A47" s="17"/>
      <c r="B47" s="4"/>
      <c r="C47" s="4"/>
      <c r="D47" s="4"/>
      <c r="E47" s="4"/>
      <c r="F47" s="6">
        <f t="shared" si="13"/>
        <v>0</v>
      </c>
      <c r="G47" s="6">
        <f t="shared" si="14"/>
        <v>0</v>
      </c>
      <c r="H47" s="6">
        <f t="shared" si="15"/>
        <v>0</v>
      </c>
      <c r="I47" s="4">
        <f t="shared" si="16"/>
        <v>0</v>
      </c>
      <c r="J47" s="4">
        <f t="shared" si="16"/>
        <v>0</v>
      </c>
      <c r="K47" s="39">
        <v>0</v>
      </c>
      <c r="L47" s="19">
        <f t="shared" si="17"/>
        <v>0</v>
      </c>
      <c r="M47" s="19">
        <f t="shared" si="18"/>
        <v>0</v>
      </c>
      <c r="P47" s="117"/>
      <c r="Q47" s="114"/>
    </row>
    <row r="48" spans="1:17" x14ac:dyDescent="0.25">
      <c r="A48" s="17" t="s">
        <v>10</v>
      </c>
      <c r="B48" s="63">
        <f>B10+B29</f>
        <v>4030046.51</v>
      </c>
      <c r="C48" s="63">
        <f>C10+C29</f>
        <v>0</v>
      </c>
      <c r="D48" s="4">
        <f>D10+D29</f>
        <v>12226</v>
      </c>
      <c r="E48" s="4">
        <f>E10+E29</f>
        <v>0</v>
      </c>
      <c r="F48" s="6">
        <f t="shared" si="13"/>
        <v>329.62919270407326</v>
      </c>
      <c r="G48" s="6">
        <f t="shared" si="14"/>
        <v>0</v>
      </c>
      <c r="H48" s="6">
        <f t="shared" si="15"/>
        <v>329.62919270407326</v>
      </c>
      <c r="I48" s="4">
        <f t="shared" si="16"/>
        <v>3770233</v>
      </c>
      <c r="J48" s="4">
        <f t="shared" si="16"/>
        <v>347493</v>
      </c>
      <c r="K48" s="39">
        <v>227</v>
      </c>
      <c r="L48" s="19">
        <f t="shared" si="17"/>
        <v>6.8911791393263963E-2</v>
      </c>
      <c r="M48" s="19">
        <f t="shared" si="18"/>
        <v>0.45211098107521258</v>
      </c>
      <c r="P48" s="117"/>
      <c r="Q48" s="114"/>
    </row>
    <row r="49" spans="1:17" x14ac:dyDescent="0.25">
      <c r="A49" s="17" t="s">
        <v>11</v>
      </c>
      <c r="B49" s="4"/>
      <c r="C49" s="4"/>
      <c r="D49" s="4"/>
      <c r="E49" s="4"/>
      <c r="F49" s="6">
        <f t="shared" si="13"/>
        <v>0</v>
      </c>
      <c r="G49" s="6">
        <f t="shared" si="14"/>
        <v>0</v>
      </c>
      <c r="H49" s="6">
        <f t="shared" si="15"/>
        <v>0</v>
      </c>
      <c r="I49" s="4">
        <f t="shared" si="16"/>
        <v>0</v>
      </c>
      <c r="J49" s="4">
        <f t="shared" si="16"/>
        <v>0</v>
      </c>
      <c r="K49" s="39">
        <v>0</v>
      </c>
      <c r="L49" s="19">
        <f t="shared" si="17"/>
        <v>0</v>
      </c>
      <c r="M49" s="19">
        <f t="shared" si="18"/>
        <v>0</v>
      </c>
      <c r="P49" s="117"/>
      <c r="Q49" s="114"/>
    </row>
    <row r="50" spans="1:17" x14ac:dyDescent="0.25">
      <c r="A50" s="17" t="s">
        <v>12</v>
      </c>
      <c r="B50" s="4"/>
      <c r="C50" s="4"/>
      <c r="D50" s="4"/>
      <c r="E50" s="4"/>
      <c r="F50" s="6">
        <f t="shared" si="13"/>
        <v>0</v>
      </c>
      <c r="G50" s="6">
        <f t="shared" si="14"/>
        <v>0</v>
      </c>
      <c r="H50" s="6">
        <f t="shared" si="15"/>
        <v>0</v>
      </c>
      <c r="I50" s="4">
        <f t="shared" si="16"/>
        <v>0</v>
      </c>
      <c r="J50" s="4">
        <f t="shared" si="16"/>
        <v>0</v>
      </c>
      <c r="K50" s="39">
        <v>0</v>
      </c>
      <c r="L50" s="19">
        <f t="shared" si="17"/>
        <v>0</v>
      </c>
      <c r="M50" s="19">
        <f t="shared" si="18"/>
        <v>0</v>
      </c>
      <c r="P50" s="117"/>
      <c r="Q50" s="114"/>
    </row>
    <row r="51" spans="1:17" x14ac:dyDescent="0.25">
      <c r="A51" s="17" t="s">
        <v>14</v>
      </c>
      <c r="B51" s="63">
        <f>B13+B32</f>
        <v>353657</v>
      </c>
      <c r="C51" s="4"/>
      <c r="D51" s="63">
        <f>D13+D32</f>
        <v>827</v>
      </c>
      <c r="E51" s="4"/>
      <c r="F51" s="6">
        <f t="shared" si="13"/>
        <v>427.63845223700122</v>
      </c>
      <c r="G51" s="6">
        <f t="shared" si="14"/>
        <v>0</v>
      </c>
      <c r="H51" s="6">
        <f t="shared" si="15"/>
        <v>427.63845223700122</v>
      </c>
      <c r="I51" s="4">
        <f t="shared" si="16"/>
        <v>504554</v>
      </c>
      <c r="J51" s="4">
        <f t="shared" si="16"/>
        <v>0</v>
      </c>
      <c r="K51" s="39">
        <v>295</v>
      </c>
      <c r="L51" s="19">
        <f t="shared" si="17"/>
        <v>-0.29907006980422313</v>
      </c>
      <c r="M51" s="19">
        <f t="shared" si="18"/>
        <v>0.44962187198983461</v>
      </c>
      <c r="P51" s="117"/>
      <c r="Q51" s="114"/>
    </row>
    <row r="52" spans="1:17" x14ac:dyDescent="0.25">
      <c r="A52" s="17"/>
      <c r="B52" s="4"/>
      <c r="C52" s="4"/>
      <c r="D52" s="4"/>
      <c r="E52" s="4"/>
      <c r="F52" s="6">
        <f t="shared" si="13"/>
        <v>0</v>
      </c>
      <c r="G52" s="6">
        <f t="shared" si="14"/>
        <v>0</v>
      </c>
      <c r="H52" s="6">
        <f t="shared" si="15"/>
        <v>0</v>
      </c>
      <c r="I52" s="4">
        <f t="shared" si="16"/>
        <v>0</v>
      </c>
      <c r="J52" s="4">
        <f t="shared" si="16"/>
        <v>0</v>
      </c>
      <c r="K52" s="39">
        <v>0</v>
      </c>
      <c r="L52" s="19">
        <f t="shared" si="17"/>
        <v>0</v>
      </c>
      <c r="M52" s="19">
        <f t="shared" si="18"/>
        <v>0</v>
      </c>
      <c r="P52" s="117"/>
      <c r="Q52" s="114"/>
    </row>
    <row r="53" spans="1:17" x14ac:dyDescent="0.25">
      <c r="A53" s="17" t="s">
        <v>16</v>
      </c>
      <c r="B53" s="63">
        <f>B15+B34</f>
        <v>40589447</v>
      </c>
      <c r="C53" s="63">
        <f>C15+C34</f>
        <v>6293618</v>
      </c>
      <c r="D53" s="4">
        <f>D15+D34</f>
        <v>144227.07</v>
      </c>
      <c r="E53" s="4">
        <f>E15+E34</f>
        <v>35329.07</v>
      </c>
      <c r="F53" s="6">
        <f t="shared" si="13"/>
        <v>281.42738391620935</v>
      </c>
      <c r="G53" s="6">
        <f t="shared" si="14"/>
        <v>178.14275892345879</v>
      </c>
      <c r="H53" s="6">
        <f t="shared" si="15"/>
        <v>261.10532895171389</v>
      </c>
      <c r="I53" s="4">
        <f t="shared" si="16"/>
        <v>37405258</v>
      </c>
      <c r="J53" s="4">
        <f t="shared" si="16"/>
        <v>7997420</v>
      </c>
      <c r="K53" s="39">
        <v>253</v>
      </c>
      <c r="L53" s="19">
        <f t="shared" si="17"/>
        <v>8.5126775492365275E-2</v>
      </c>
      <c r="M53" s="19">
        <f t="shared" si="18"/>
        <v>3.2036873326932357E-2</v>
      </c>
      <c r="P53" s="117"/>
      <c r="Q53" s="114"/>
    </row>
    <row r="54" spans="1:17" x14ac:dyDescent="0.25">
      <c r="A54" s="17" t="s">
        <v>17</v>
      </c>
      <c r="B54" s="63">
        <f>B16+B35</f>
        <v>1110016.8599999999</v>
      </c>
      <c r="C54" s="4"/>
      <c r="D54" s="4">
        <f>D16+D35</f>
        <v>3124.5</v>
      </c>
      <c r="E54" s="4"/>
      <c r="F54" s="6">
        <f t="shared" si="13"/>
        <v>355.26223715794521</v>
      </c>
      <c r="G54" s="6">
        <f t="shared" si="14"/>
        <v>0</v>
      </c>
      <c r="H54" s="6">
        <f t="shared" si="15"/>
        <v>355.26223715794521</v>
      </c>
      <c r="I54" s="4">
        <f>I16+I35</f>
        <v>521828.29000000004</v>
      </c>
      <c r="J54" s="4">
        <f t="shared" si="16"/>
        <v>0</v>
      </c>
      <c r="K54" s="39">
        <v>334</v>
      </c>
      <c r="L54" s="19">
        <f t="shared" si="17"/>
        <v>1.1271688048955717</v>
      </c>
      <c r="M54" s="19">
        <f t="shared" si="18"/>
        <v>6.3659392688458702E-2</v>
      </c>
      <c r="P54" s="117"/>
      <c r="Q54" s="114"/>
    </row>
    <row r="55" spans="1:17" x14ac:dyDescent="0.25">
      <c r="A55" s="17" t="s">
        <v>19</v>
      </c>
      <c r="B55" s="63">
        <f>B17+B36</f>
        <v>14227636</v>
      </c>
      <c r="C55" s="4">
        <f>C17+C36</f>
        <v>1430172</v>
      </c>
      <c r="D55" s="4">
        <f>D17+D36</f>
        <v>45889</v>
      </c>
      <c r="E55" s="4">
        <f>E17+E36</f>
        <v>9352</v>
      </c>
      <c r="F55" s="6">
        <f>IF(D55=0,0,B55/D55)</f>
        <v>310.04458584846043</v>
      </c>
      <c r="G55" s="6">
        <f t="shared" si="14"/>
        <v>152.92686056458513</v>
      </c>
      <c r="H55" s="6">
        <f t="shared" si="15"/>
        <v>283.44541192230406</v>
      </c>
      <c r="I55" s="4">
        <f t="shared" si="16"/>
        <v>4388131</v>
      </c>
      <c r="J55" s="4">
        <f t="shared" si="16"/>
        <v>0</v>
      </c>
      <c r="K55" s="39">
        <v>279</v>
      </c>
      <c r="L55" s="19">
        <f t="shared" si="17"/>
        <v>2.242299739912049</v>
      </c>
      <c r="M55" s="19">
        <f t="shared" si="18"/>
        <v>1.5933376065605954E-2</v>
      </c>
      <c r="P55" s="117"/>
      <c r="Q55" s="114"/>
    </row>
    <row r="56" spans="1:17" x14ac:dyDescent="0.25">
      <c r="A56" s="18" t="s">
        <v>20</v>
      </c>
      <c r="B56" s="62">
        <f>SUM(B45:B55)</f>
        <v>63291629.409999996</v>
      </c>
      <c r="C56" s="62">
        <f>SUM(C45:C55)</f>
        <v>7723790</v>
      </c>
      <c r="D56" s="8">
        <f>SUM(D45:D55)</f>
        <v>217460.90000000002</v>
      </c>
      <c r="E56" s="8">
        <f>SUM(E45:E55)</f>
        <v>44681.07</v>
      </c>
      <c r="F56" s="9">
        <f>IF(D56=0,0,B56/D56)</f>
        <v>291.0483190771306</v>
      </c>
      <c r="G56" s="9">
        <f>IF(E56=0,0,C56/E56)</f>
        <v>172.86492915232336</v>
      </c>
      <c r="H56" s="9">
        <f>IF(D56+E56=0,0,(B56+C56)/(D56+E56))</f>
        <v>270.90442407982204</v>
      </c>
      <c r="I56" s="4">
        <f t="shared" si="16"/>
        <v>52623477.979999997</v>
      </c>
      <c r="J56" s="4">
        <f t="shared" si="16"/>
        <v>8344913</v>
      </c>
      <c r="K56" s="104">
        <v>260.39999999999998</v>
      </c>
      <c r="L56" s="32">
        <f t="shared" si="17"/>
        <v>0.20272608043988508</v>
      </c>
      <c r="M56" s="32">
        <f t="shared" si="18"/>
        <v>4.0339570199009446E-2</v>
      </c>
    </row>
    <row r="57" spans="1:17" x14ac:dyDescent="0.25">
      <c r="K57" s="105"/>
    </row>
    <row r="61" spans="1:17" x14ac:dyDescent="0.25">
      <c r="B61" s="38"/>
    </row>
  </sheetData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19" max="16383" man="1"/>
    <brk id="3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41"/>
  <sheetViews>
    <sheetView showZeros="0" topLeftCell="A4" zoomScale="84" zoomScaleNormal="84" workbookViewId="0">
      <selection activeCell="C12" sqref="C12"/>
    </sheetView>
  </sheetViews>
  <sheetFormatPr baseColWidth="10" defaultColWidth="9" defaultRowHeight="15.75" x14ac:dyDescent="0.25"/>
  <cols>
    <col min="1" max="1" width="18.75" style="14" customWidth="1"/>
    <col min="2" max="2" width="13.75" customWidth="1"/>
    <col min="3" max="3" width="12.75" customWidth="1"/>
    <col min="4" max="5" width="11.75" customWidth="1"/>
    <col min="6" max="8" width="9.25" customWidth="1"/>
    <col min="9" max="9" width="11.375" customWidth="1"/>
    <col min="10" max="10" width="13" bestFit="1" customWidth="1"/>
    <col min="11" max="11" width="9.25" customWidth="1"/>
    <col min="12" max="12" width="9" customWidth="1"/>
    <col min="13" max="13" width="9.25" customWidth="1"/>
  </cols>
  <sheetData>
    <row r="2" spans="1:13" ht="20.25" x14ac:dyDescent="0.3">
      <c r="A2" s="20" t="str">
        <f>"MÅLESTATISTIKK FOR RØRLEGGERE - 1. HALVÅR "&amp;FORS!$A$14</f>
        <v>MÅLESTATISTIKK FOR RØRLEGGERE - 1. HALVÅR 2018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2018</v>
      </c>
      <c r="G4" s="5"/>
      <c r="H4" s="3"/>
      <c r="I4" s="2" t="str">
        <f>" 1. halvår  "&amp;FORS!$A$14-1</f>
        <v xml:space="preserve"> 1. halvår  2017</v>
      </c>
      <c r="J4" s="5"/>
      <c r="K4" s="3"/>
      <c r="L4" s="46" t="s">
        <v>29</v>
      </c>
      <c r="M4" s="3"/>
    </row>
    <row r="5" spans="1:13" x14ac:dyDescent="0.25">
      <c r="A5" s="47"/>
      <c r="B5" s="48" t="s">
        <v>6</v>
      </c>
      <c r="C5" s="48" t="s">
        <v>6</v>
      </c>
      <c r="D5" s="48" t="s">
        <v>6</v>
      </c>
      <c r="E5" s="48" t="s">
        <v>6</v>
      </c>
      <c r="F5" s="48" t="s">
        <v>6</v>
      </c>
      <c r="G5" s="48" t="s">
        <v>6</v>
      </c>
      <c r="H5" s="49" t="s">
        <v>33</v>
      </c>
      <c r="I5" s="48" t="s">
        <v>6</v>
      </c>
      <c r="J5" s="48" t="s">
        <v>6</v>
      </c>
      <c r="K5" s="49" t="s">
        <v>31</v>
      </c>
      <c r="L5" s="48" t="s">
        <v>6</v>
      </c>
      <c r="M5" s="49" t="s">
        <v>31</v>
      </c>
    </row>
    <row r="6" spans="1:13" x14ac:dyDescent="0.25">
      <c r="A6" s="51"/>
      <c r="B6" s="52" t="s">
        <v>30</v>
      </c>
      <c r="C6" s="52" t="s">
        <v>32</v>
      </c>
      <c r="D6" s="52" t="s">
        <v>30</v>
      </c>
      <c r="E6" s="52" t="s">
        <v>32</v>
      </c>
      <c r="F6" s="52" t="s">
        <v>30</v>
      </c>
      <c r="G6" s="52" t="s">
        <v>32</v>
      </c>
      <c r="H6" s="53" t="s">
        <v>34</v>
      </c>
      <c r="I6" s="52" t="s">
        <v>30</v>
      </c>
      <c r="J6" s="52" t="s">
        <v>32</v>
      </c>
      <c r="K6" s="53" t="s">
        <v>28</v>
      </c>
      <c r="L6" s="52" t="s">
        <v>30</v>
      </c>
      <c r="M6" s="53" t="s">
        <v>28</v>
      </c>
    </row>
    <row r="7" spans="1:13" x14ac:dyDescent="0.25">
      <c r="A7" s="17" t="s">
        <v>7</v>
      </c>
      <c r="B7" s="21"/>
      <c r="C7" s="21"/>
      <c r="D7" s="21"/>
      <c r="E7" s="21"/>
      <c r="F7" s="6">
        <f t="shared" ref="F7:G13" si="0">IF(D7=0,0,B7/D7)</f>
        <v>0</v>
      </c>
      <c r="G7" s="6">
        <f t="shared" si="0"/>
        <v>0</v>
      </c>
      <c r="H7" s="6">
        <f t="shared" ref="H7:H13" si="1">IF(D7+E7=0,0,(B7+C7)/(D7+E7))</f>
        <v>0</v>
      </c>
      <c r="I7" s="4"/>
      <c r="J7" s="4"/>
      <c r="K7" s="6">
        <v>0</v>
      </c>
      <c r="L7" s="19">
        <f>IF(I7=0,0,(B7-I7)/I7)</f>
        <v>0</v>
      </c>
      <c r="M7" s="19">
        <f>IF(K7=0,0,(H7-K7)/K7)</f>
        <v>0</v>
      </c>
    </row>
    <row r="8" spans="1:13" x14ac:dyDescent="0.25">
      <c r="A8" s="17" t="s">
        <v>11</v>
      </c>
      <c r="B8" s="21"/>
      <c r="F8" s="6">
        <f>IF(D22=0,0,B8/D22)</f>
        <v>0</v>
      </c>
      <c r="G8" s="6">
        <f>IF(E8=0,0,C8/E8)</f>
        <v>0</v>
      </c>
      <c r="H8" s="6">
        <f>IF(D8+E8=0,0,(B8+C8)/(D8+E8))</f>
        <v>0</v>
      </c>
      <c r="I8" s="4"/>
      <c r="J8" s="4"/>
      <c r="K8" s="6"/>
      <c r="L8" s="19">
        <f t="shared" ref="L8:L12" si="2">IF(I8=0,0,(B8-I8)/I8)</f>
        <v>0</v>
      </c>
      <c r="M8" s="19">
        <f t="shared" ref="M8:M12" si="3">IF(K8=0,0,(H8-K8)/K8)</f>
        <v>0</v>
      </c>
    </row>
    <row r="9" spans="1:13" x14ac:dyDescent="0.25">
      <c r="A9" s="17" t="s">
        <v>13</v>
      </c>
      <c r="B9" s="21"/>
      <c r="C9" s="21"/>
      <c r="D9" s="21"/>
      <c r="E9" s="21"/>
      <c r="F9" s="6">
        <f t="shared" si="0"/>
        <v>0</v>
      </c>
      <c r="G9" s="6">
        <f t="shared" si="0"/>
        <v>0</v>
      </c>
      <c r="H9" s="6">
        <f t="shared" si="1"/>
        <v>0</v>
      </c>
      <c r="I9" s="4"/>
      <c r="J9" s="4"/>
      <c r="K9" s="6">
        <v>0</v>
      </c>
      <c r="L9" s="19">
        <f t="shared" si="2"/>
        <v>0</v>
      </c>
      <c r="M9" s="19">
        <f t="shared" si="3"/>
        <v>0</v>
      </c>
    </row>
    <row r="10" spans="1:13" x14ac:dyDescent="0.25">
      <c r="A10" s="17" t="s">
        <v>15</v>
      </c>
      <c r="B10" s="21"/>
      <c r="C10" s="21"/>
      <c r="D10" s="21"/>
      <c r="E10" s="21"/>
      <c r="F10" s="6">
        <f t="shared" si="0"/>
        <v>0</v>
      </c>
      <c r="G10" s="6">
        <f t="shared" si="0"/>
        <v>0</v>
      </c>
      <c r="H10" s="6">
        <f t="shared" si="1"/>
        <v>0</v>
      </c>
      <c r="I10" s="4"/>
      <c r="J10" s="4"/>
      <c r="K10" s="6">
        <v>0</v>
      </c>
      <c r="L10" s="19">
        <f t="shared" si="2"/>
        <v>0</v>
      </c>
      <c r="M10" s="19">
        <f t="shared" si="3"/>
        <v>0</v>
      </c>
    </row>
    <row r="11" spans="1:13" x14ac:dyDescent="0.25">
      <c r="A11" s="17" t="s">
        <v>16</v>
      </c>
      <c r="B11" s="150">
        <v>16500631.119999999</v>
      </c>
      <c r="C11" s="174">
        <v>4134145.55</v>
      </c>
      <c r="D11" s="169">
        <v>51026.3</v>
      </c>
      <c r="E11" s="151">
        <v>22141.599999999999</v>
      </c>
      <c r="F11" s="6">
        <f>IF(D11=0,0,B11/D11)</f>
        <v>323.37502660392772</v>
      </c>
      <c r="G11" s="6">
        <f t="shared" si="0"/>
        <v>186.71394795317411</v>
      </c>
      <c r="H11" s="6">
        <f t="shared" si="1"/>
        <v>282.01952864575861</v>
      </c>
      <c r="I11" s="4">
        <v>13978670.529999999</v>
      </c>
      <c r="J11" s="4">
        <v>2963212.05</v>
      </c>
      <c r="K11" s="6">
        <v>275.58</v>
      </c>
      <c r="L11" s="19">
        <f t="shared" si="2"/>
        <v>0.1804149103155091</v>
      </c>
      <c r="M11" s="19">
        <f t="shared" si="3"/>
        <v>2.3367184286808288E-2</v>
      </c>
    </row>
    <row r="12" spans="1:13" ht="16.5" thickBot="1" x14ac:dyDescent="0.3">
      <c r="A12" s="17" t="s">
        <v>19</v>
      </c>
      <c r="B12" s="167">
        <v>9614177.7200000007</v>
      </c>
      <c r="C12" s="166"/>
      <c r="D12" s="168">
        <v>29226.5</v>
      </c>
      <c r="E12" s="82"/>
      <c r="F12" s="6">
        <f t="shared" si="0"/>
        <v>328.95412451029034</v>
      </c>
      <c r="G12" s="6">
        <f t="shared" si="0"/>
        <v>0</v>
      </c>
      <c r="H12" s="6">
        <f>IF(D12+E12=0,0,(B12+C12)/(D12+E12))</f>
        <v>328.95412451029034</v>
      </c>
      <c r="I12" s="4">
        <v>22965092</v>
      </c>
      <c r="J12" s="4"/>
      <c r="K12" s="6">
        <v>278.99</v>
      </c>
      <c r="L12" s="19">
        <f t="shared" si="2"/>
        <v>-0.58135688200160485</v>
      </c>
      <c r="M12" s="19">
        <f t="shared" si="3"/>
        <v>0.17908930252084423</v>
      </c>
    </row>
    <row r="13" spans="1:13" s="11" customFormat="1" ht="16.5" thickTop="1" x14ac:dyDescent="0.25">
      <c r="A13" s="18" t="s">
        <v>20</v>
      </c>
      <c r="B13" s="8">
        <f>SUM(B7:B12)</f>
        <v>26114808.84</v>
      </c>
      <c r="C13" s="8">
        <f>SUM(C7:C12)</f>
        <v>4134145.55</v>
      </c>
      <c r="D13" s="8">
        <f>SUM(D7:D12)</f>
        <v>80252.800000000003</v>
      </c>
      <c r="E13" s="8">
        <f>SUM(E7:E12)</f>
        <v>22141.599999999999</v>
      </c>
      <c r="F13" s="9">
        <f t="shared" si="0"/>
        <v>325.40682493321106</v>
      </c>
      <c r="G13" s="9">
        <f t="shared" si="0"/>
        <v>186.71394795317411</v>
      </c>
      <c r="H13" s="9">
        <f t="shared" si="1"/>
        <v>295.41610078285532</v>
      </c>
      <c r="I13" s="8">
        <f>SUM(I7:I12)</f>
        <v>36943762.530000001</v>
      </c>
      <c r="J13" s="8">
        <v>1684944</v>
      </c>
      <c r="K13" s="9">
        <v>253.19</v>
      </c>
      <c r="L13" s="32">
        <f>IF(I13=0,0,(B13-I13)/I13)</f>
        <v>-0.29311994632940819</v>
      </c>
      <c r="M13" s="32">
        <f>IF(K13=0,0,(H13-K13)/K13)</f>
        <v>0.16677633707040296</v>
      </c>
    </row>
    <row r="14" spans="1:13" x14ac:dyDescent="0.25">
      <c r="J14" s="38"/>
    </row>
    <row r="16" spans="1:13" ht="20.25" x14ac:dyDescent="0.3">
      <c r="A16" s="20" t="str">
        <f>"MÅLESTATISTIKK FOR RØRLEGGERE - 2. HALVÅR "&amp;FORS!$A$14</f>
        <v>MÅLESTATISTIKK FOR RØRLEGGERE - 2. HALVÅR 2018</v>
      </c>
    </row>
    <row r="17" spans="1:13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5">
      <c r="A18" s="15"/>
      <c r="B18" s="2" t="s">
        <v>4</v>
      </c>
      <c r="C18" s="3"/>
      <c r="D18" s="2" t="s">
        <v>5</v>
      </c>
      <c r="E18" s="3"/>
      <c r="F18" s="2" t="str">
        <f>"Fortjeneste 2. halvår  "&amp;FORS!$A$14-0</f>
        <v>Fortjeneste 2. halvår  2018</v>
      </c>
      <c r="G18" s="5"/>
      <c r="H18" s="3"/>
      <c r="I18" s="2" t="str">
        <f>" 2. halvår  "&amp;FORS!$A$14-1</f>
        <v xml:space="preserve"> 2. halvår  2017</v>
      </c>
      <c r="J18" s="5"/>
      <c r="K18" s="3"/>
      <c r="L18" s="46" t="s">
        <v>29</v>
      </c>
      <c r="M18" s="3"/>
    </row>
    <row r="19" spans="1:13" x14ac:dyDescent="0.25">
      <c r="A19" s="47"/>
      <c r="B19" s="48" t="s">
        <v>6</v>
      </c>
      <c r="C19" s="48" t="s">
        <v>6</v>
      </c>
      <c r="D19" s="48" t="s">
        <v>6</v>
      </c>
      <c r="E19" s="48" t="s">
        <v>6</v>
      </c>
      <c r="F19" s="48" t="s">
        <v>6</v>
      </c>
      <c r="G19" s="48" t="s">
        <v>6</v>
      </c>
      <c r="H19" s="49" t="s">
        <v>33</v>
      </c>
      <c r="I19" s="48" t="s">
        <v>6</v>
      </c>
      <c r="J19" s="48" t="s">
        <v>6</v>
      </c>
      <c r="K19" s="49" t="s">
        <v>31</v>
      </c>
      <c r="L19" s="48" t="s">
        <v>6</v>
      </c>
      <c r="M19" s="49" t="s">
        <v>31</v>
      </c>
    </row>
    <row r="20" spans="1:13" x14ac:dyDescent="0.25">
      <c r="A20" s="51"/>
      <c r="B20" s="52" t="s">
        <v>30</v>
      </c>
      <c r="C20" s="52" t="s">
        <v>32</v>
      </c>
      <c r="D20" s="52" t="s">
        <v>30</v>
      </c>
      <c r="E20" s="52" t="s">
        <v>32</v>
      </c>
      <c r="F20" s="52" t="s">
        <v>30</v>
      </c>
      <c r="G20" s="52" t="s">
        <v>32</v>
      </c>
      <c r="H20" s="53" t="s">
        <v>34</v>
      </c>
      <c r="I20" s="52" t="s">
        <v>30</v>
      </c>
      <c r="J20" s="52" t="s">
        <v>32</v>
      </c>
      <c r="K20" s="53" t="s">
        <v>28</v>
      </c>
      <c r="L20" s="52" t="s">
        <v>30</v>
      </c>
      <c r="M20" s="53" t="s">
        <v>28</v>
      </c>
    </row>
    <row r="21" spans="1:13" x14ac:dyDescent="0.25">
      <c r="A21" s="17" t="s">
        <v>7</v>
      </c>
      <c r="B21" s="21"/>
      <c r="C21" s="21"/>
      <c r="D21" s="21"/>
      <c r="E21" s="21"/>
      <c r="F21" s="6">
        <f t="shared" ref="F21:G27" si="4">IF(D21=0,0,B21/D21)</f>
        <v>0</v>
      </c>
      <c r="G21" s="6">
        <f t="shared" si="4"/>
        <v>0</v>
      </c>
      <c r="H21" s="6">
        <f t="shared" ref="H21:H27" si="5">IF(D21+E21=0,0,(B21+C21)/(D21+E21))</f>
        <v>0</v>
      </c>
      <c r="I21" s="4"/>
      <c r="J21" s="4"/>
      <c r="K21" s="6"/>
      <c r="L21" s="19">
        <f>IF(I21=0,0,(B21-I21)/I21)</f>
        <v>0</v>
      </c>
      <c r="M21" s="19">
        <f>IF(K21=0,0,(H21-K21)/K21)</f>
        <v>0</v>
      </c>
    </row>
    <row r="22" spans="1:13" x14ac:dyDescent="0.25">
      <c r="A22" s="17" t="s">
        <v>11</v>
      </c>
      <c r="B22" s="61"/>
      <c r="C22" s="61">
        <v>2314573.0699999998</v>
      </c>
      <c r="D22" s="21"/>
      <c r="E22" s="21">
        <v>11009</v>
      </c>
      <c r="F22" s="6">
        <f>IF(D22=0,0,B22/D22)</f>
        <v>0</v>
      </c>
      <c r="G22" s="6">
        <f>IF(E22=0,0,C22/E22)</f>
        <v>210.2437160505041</v>
      </c>
      <c r="H22" s="6">
        <f>IF(D22+E22=0,0,(B22+C22)/(D22+E22))</f>
        <v>210.2437160505041</v>
      </c>
      <c r="I22" s="4"/>
      <c r="J22" s="4"/>
      <c r="K22" s="6"/>
      <c r="L22" s="19">
        <f t="shared" ref="L22:L25" si="6">IF(I22=0,0,(B22-I22)/I22)</f>
        <v>0</v>
      </c>
      <c r="M22" s="19">
        <f t="shared" ref="M22:M27" si="7">IF(K22=0,0,(H22-K22)/K22)</f>
        <v>0</v>
      </c>
    </row>
    <row r="23" spans="1:13" x14ac:dyDescent="0.25">
      <c r="A23" s="17" t="s">
        <v>13</v>
      </c>
      <c r="B23" s="21"/>
      <c r="C23" s="21"/>
      <c r="D23" s="21"/>
      <c r="E23" s="21"/>
      <c r="F23" s="6">
        <f t="shared" si="4"/>
        <v>0</v>
      </c>
      <c r="G23" s="6">
        <f t="shared" si="4"/>
        <v>0</v>
      </c>
      <c r="H23" s="6">
        <f t="shared" si="5"/>
        <v>0</v>
      </c>
      <c r="I23" s="4"/>
      <c r="J23" s="4"/>
      <c r="K23" s="6">
        <v>0</v>
      </c>
      <c r="L23" s="19">
        <f t="shared" si="6"/>
        <v>0</v>
      </c>
      <c r="M23" s="19">
        <f t="shared" si="7"/>
        <v>0</v>
      </c>
    </row>
    <row r="24" spans="1:13" x14ac:dyDescent="0.25">
      <c r="A24" s="17" t="s">
        <v>15</v>
      </c>
      <c r="B24" s="21"/>
      <c r="C24" s="21"/>
      <c r="D24" s="21"/>
      <c r="E24" s="21"/>
      <c r="F24" s="6">
        <f t="shared" si="4"/>
        <v>0</v>
      </c>
      <c r="G24" s="6">
        <f t="shared" si="4"/>
        <v>0</v>
      </c>
      <c r="H24" s="6">
        <f t="shared" si="5"/>
        <v>0</v>
      </c>
      <c r="I24" s="4"/>
      <c r="J24" s="4"/>
      <c r="K24" s="6">
        <v>0</v>
      </c>
      <c r="L24" s="19">
        <f t="shared" si="6"/>
        <v>0</v>
      </c>
      <c r="M24" s="19">
        <f t="shared" si="7"/>
        <v>0</v>
      </c>
    </row>
    <row r="25" spans="1:13" x14ac:dyDescent="0.25">
      <c r="A25" s="17" t="s">
        <v>16</v>
      </c>
      <c r="B25" s="129">
        <v>9514387.8399999999</v>
      </c>
      <c r="C25" s="76">
        <v>3379999.96</v>
      </c>
      <c r="D25" s="173">
        <v>32098.6</v>
      </c>
      <c r="E25">
        <v>16224.5</v>
      </c>
      <c r="F25" s="6">
        <f>IF(D25=0,0,B25/D25)</f>
        <v>296.41130267363684</v>
      </c>
      <c r="G25" s="6">
        <f>IF(E25=0,0,C25/E25)</f>
        <v>208.32691053653426</v>
      </c>
      <c r="H25" s="6">
        <f>IF(D25+E25=0,0,(B25+C25)/(D25+E25))</f>
        <v>266.83693306099985</v>
      </c>
      <c r="I25" s="56">
        <v>14614313.09</v>
      </c>
      <c r="J25" s="4">
        <v>778854.67</v>
      </c>
      <c r="K25" s="6">
        <v>275.77999999999997</v>
      </c>
      <c r="L25" s="19">
        <f t="shared" si="6"/>
        <v>-0.34896783848771368</v>
      </c>
      <c r="M25" s="19">
        <f t="shared" si="7"/>
        <v>-3.2428265062731595E-2</v>
      </c>
    </row>
    <row r="26" spans="1:13" x14ac:dyDescent="0.25">
      <c r="A26" s="17" t="s">
        <v>19</v>
      </c>
      <c r="B26" s="179">
        <v>18115076</v>
      </c>
      <c r="C26" s="101">
        <v>8509512</v>
      </c>
      <c r="D26" s="119">
        <v>67230</v>
      </c>
      <c r="E26" s="136">
        <v>37339</v>
      </c>
      <c r="F26" s="6">
        <f t="shared" si="4"/>
        <v>269.449293470177</v>
      </c>
      <c r="G26" s="6">
        <f>IF(E26=0,0,C26/E26)</f>
        <v>227.89876536597123</v>
      </c>
      <c r="H26" s="6">
        <f t="shared" si="5"/>
        <v>254.61262898182062</v>
      </c>
      <c r="I26" s="56">
        <v>22002906.620000001</v>
      </c>
      <c r="J26" s="4">
        <v>423162.83</v>
      </c>
      <c r="K26" s="6">
        <v>270.20999999999998</v>
      </c>
      <c r="L26" s="19">
        <f>IF(I26=0,0,(C25-I26)/I26)</f>
        <v>-0.84638393379683396</v>
      </c>
      <c r="M26" s="19">
        <f t="shared" si="7"/>
        <v>-5.7723145028605011E-2</v>
      </c>
    </row>
    <row r="27" spans="1:13" x14ac:dyDescent="0.25">
      <c r="A27" s="18" t="s">
        <v>20</v>
      </c>
      <c r="B27" s="62">
        <f>SUM(B21:B26)</f>
        <v>27629463.84</v>
      </c>
      <c r="C27" s="62">
        <f>SUM(C21:C26)</f>
        <v>14204085.029999999</v>
      </c>
      <c r="D27" s="62">
        <f>SUM(D25:D26)</f>
        <v>99328.6</v>
      </c>
      <c r="E27" s="8">
        <f>SUM(E21:E26)</f>
        <v>64572.5</v>
      </c>
      <c r="F27" s="6">
        <f>IF(D27=0,0,B27/D27)</f>
        <v>278.162219542005</v>
      </c>
      <c r="G27" s="9">
        <f t="shared" si="4"/>
        <v>219.97111820047232</v>
      </c>
      <c r="H27" s="9">
        <f t="shared" si="5"/>
        <v>255.23653514222903</v>
      </c>
      <c r="I27" s="8">
        <f>SUM(I21:I26)</f>
        <v>36617219.710000001</v>
      </c>
      <c r="J27" s="8">
        <f>SUM(J21:J26)</f>
        <v>1202017.5</v>
      </c>
      <c r="K27" s="9">
        <v>261.11</v>
      </c>
      <c r="L27" s="10">
        <f>IF(I27=0,0,(B27-I27)/I27)</f>
        <v>-0.24545161924310394</v>
      </c>
      <c r="M27" s="10">
        <f t="shared" si="7"/>
        <v>-2.2494216451958881E-2</v>
      </c>
    </row>
    <row r="28" spans="1:13" x14ac:dyDescent="0.25">
      <c r="J28" s="38"/>
    </row>
    <row r="30" spans="1:13" ht="20.25" x14ac:dyDescent="0.3">
      <c r="A30" s="20" t="str">
        <f>"MÅLESTATISTIKK FOR RØRLEGGERE - GJENNOMSNITT HELE ÅRET  "&amp;FORS!$A$14</f>
        <v>MÅLESTATISTIKK FOR RØRLEGGERE - GJENNOMSNITT HELE ÅRET  2018</v>
      </c>
    </row>
    <row r="31" spans="1:13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x14ac:dyDescent="0.25">
      <c r="A32" s="15"/>
      <c r="B32" s="2" t="s">
        <v>4</v>
      </c>
      <c r="C32" s="3"/>
      <c r="D32" s="2" t="s">
        <v>5</v>
      </c>
      <c r="E32" s="3"/>
      <c r="F32" s="2" t="str">
        <f>"Fortjeneste hele  "&amp;FORS!$A$14-0</f>
        <v>Fortjeneste hele  2018</v>
      </c>
      <c r="G32" s="5"/>
      <c r="H32" s="3"/>
      <c r="I32" s="2" t="str">
        <f>" Hele året  "&amp;FORS!$A$14-1</f>
        <v xml:space="preserve"> Hele året  2017</v>
      </c>
      <c r="J32" s="5"/>
      <c r="K32" s="3"/>
      <c r="L32" s="46" t="s">
        <v>29</v>
      </c>
      <c r="M32" s="3"/>
    </row>
    <row r="33" spans="1:13" x14ac:dyDescent="0.25">
      <c r="A33" s="47"/>
      <c r="B33" s="48" t="s">
        <v>6</v>
      </c>
      <c r="C33" s="48" t="s">
        <v>6</v>
      </c>
      <c r="D33" s="48" t="s">
        <v>6</v>
      </c>
      <c r="E33" s="48" t="s">
        <v>6</v>
      </c>
      <c r="F33" s="48" t="s">
        <v>6</v>
      </c>
      <c r="G33" s="48" t="s">
        <v>6</v>
      </c>
      <c r="H33" s="49" t="s">
        <v>33</v>
      </c>
      <c r="I33" s="48" t="s">
        <v>6</v>
      </c>
      <c r="J33" s="48" t="s">
        <v>6</v>
      </c>
      <c r="K33" s="49" t="s">
        <v>31</v>
      </c>
      <c r="L33" s="48" t="s">
        <v>6</v>
      </c>
      <c r="M33" s="49" t="s">
        <v>31</v>
      </c>
    </row>
    <row r="34" spans="1:13" x14ac:dyDescent="0.25">
      <c r="A34" s="51"/>
      <c r="B34" s="52" t="s">
        <v>30</v>
      </c>
      <c r="C34" s="52" t="s">
        <v>32</v>
      </c>
      <c r="D34" s="52" t="s">
        <v>30</v>
      </c>
      <c r="E34" s="52" t="s">
        <v>32</v>
      </c>
      <c r="F34" s="52" t="s">
        <v>30</v>
      </c>
      <c r="G34" s="52" t="s">
        <v>32</v>
      </c>
      <c r="H34" s="53" t="s">
        <v>34</v>
      </c>
      <c r="I34" s="52" t="s">
        <v>30</v>
      </c>
      <c r="J34" s="52" t="s">
        <v>32</v>
      </c>
      <c r="K34" s="53" t="s">
        <v>28</v>
      </c>
      <c r="L34" s="52" t="s">
        <v>30</v>
      </c>
      <c r="M34" s="53" t="s">
        <v>28</v>
      </c>
    </row>
    <row r="35" spans="1:13" x14ac:dyDescent="0.25">
      <c r="A35" s="17" t="s">
        <v>7</v>
      </c>
      <c r="B35" s="4"/>
      <c r="C35" s="4"/>
      <c r="D35" s="4"/>
      <c r="E35" s="4"/>
      <c r="F35" s="6">
        <f t="shared" ref="F35:G41" si="8">IF(D35=0,0,B35/D35)</f>
        <v>0</v>
      </c>
      <c r="G35" s="6">
        <f t="shared" si="8"/>
        <v>0</v>
      </c>
      <c r="H35" s="6">
        <f t="shared" ref="H35:H41" si="9">IF(D35+E35=0,0,(B35+C35)/(D35+E35))</f>
        <v>0</v>
      </c>
      <c r="I35" s="54">
        <f>I7+I21</f>
        <v>0</v>
      </c>
      <c r="J35" s="54">
        <f>J7+J21</f>
        <v>0</v>
      </c>
      <c r="K35" s="6"/>
      <c r="L35" s="19">
        <f>IF(I35=0,0,(B35-I35)/I35)</f>
        <v>0</v>
      </c>
      <c r="M35" s="19">
        <f>IF(K35=0,0,(H35-K35)/K35)</f>
        <v>0</v>
      </c>
    </row>
    <row r="36" spans="1:13" x14ac:dyDescent="0.25">
      <c r="A36" s="17" t="s">
        <v>11</v>
      </c>
      <c r="B36" s="4">
        <f>B8+B22</f>
        <v>0</v>
      </c>
      <c r="C36" s="4">
        <f>C8+C22</f>
        <v>2314573.0699999998</v>
      </c>
      <c r="D36" s="4">
        <f>D22+D8</f>
        <v>0</v>
      </c>
      <c r="E36" s="4">
        <f>E22+E8</f>
        <v>11009</v>
      </c>
      <c r="F36" s="6">
        <f>IF(D36=0,0,B36/D36)</f>
        <v>0</v>
      </c>
      <c r="G36" s="6">
        <f>IF(E36=0,0,C36/E36)</f>
        <v>210.2437160505041</v>
      </c>
      <c r="H36" s="6">
        <f>IF(D36+E36=0,0,(B36+C36)/(D36+E36))</f>
        <v>210.2437160505041</v>
      </c>
      <c r="I36" s="54">
        <f t="shared" ref="I36:J41" si="10">I8+I22</f>
        <v>0</v>
      </c>
      <c r="J36" s="54">
        <f t="shared" si="10"/>
        <v>0</v>
      </c>
      <c r="K36" s="6"/>
      <c r="L36" s="19">
        <f t="shared" ref="L36:L41" si="11">IF(I36=0,0,(B36-I36)/I36)</f>
        <v>0</v>
      </c>
      <c r="M36" s="19">
        <f t="shared" ref="M36:M41" si="12">IF(K36=0,0,(H36-K36)/K36)</f>
        <v>0</v>
      </c>
    </row>
    <row r="37" spans="1:13" x14ac:dyDescent="0.25">
      <c r="A37" s="17" t="s">
        <v>13</v>
      </c>
      <c r="B37" s="4"/>
      <c r="C37" s="4"/>
      <c r="D37" s="4"/>
      <c r="E37" s="4"/>
      <c r="F37" s="6">
        <f t="shared" si="8"/>
        <v>0</v>
      </c>
      <c r="G37" s="6">
        <f t="shared" si="8"/>
        <v>0</v>
      </c>
      <c r="H37" s="6">
        <f t="shared" si="9"/>
        <v>0</v>
      </c>
      <c r="I37" s="54">
        <f t="shared" si="10"/>
        <v>0</v>
      </c>
      <c r="J37" s="54">
        <f t="shared" si="10"/>
        <v>0</v>
      </c>
      <c r="K37" s="6">
        <v>0</v>
      </c>
      <c r="L37" s="19">
        <f t="shared" si="11"/>
        <v>0</v>
      </c>
      <c r="M37" s="19">
        <f t="shared" si="12"/>
        <v>0</v>
      </c>
    </row>
    <row r="38" spans="1:13" x14ac:dyDescent="0.25">
      <c r="A38" s="17" t="s">
        <v>15</v>
      </c>
      <c r="B38" s="4"/>
      <c r="C38" s="4"/>
      <c r="D38" s="4"/>
      <c r="E38" s="4"/>
      <c r="F38" s="6">
        <f t="shared" si="8"/>
        <v>0</v>
      </c>
      <c r="G38" s="6">
        <f t="shared" si="8"/>
        <v>0</v>
      </c>
      <c r="H38" s="6">
        <f t="shared" si="9"/>
        <v>0</v>
      </c>
      <c r="I38" s="54">
        <f t="shared" si="10"/>
        <v>0</v>
      </c>
      <c r="J38" s="54">
        <f t="shared" si="10"/>
        <v>0</v>
      </c>
      <c r="K38" s="6">
        <v>0</v>
      </c>
      <c r="L38" s="19">
        <f t="shared" si="11"/>
        <v>0</v>
      </c>
      <c r="M38" s="19">
        <f t="shared" si="12"/>
        <v>0</v>
      </c>
    </row>
    <row r="39" spans="1:13" x14ac:dyDescent="0.25">
      <c r="A39" s="17" t="s">
        <v>16</v>
      </c>
      <c r="B39" s="63">
        <f>B11+B25</f>
        <v>26015018.960000001</v>
      </c>
      <c r="C39" s="4">
        <f t="shared" ref="C39:E40" si="13">C11+C25</f>
        <v>7514145.5099999998</v>
      </c>
      <c r="D39" s="4">
        <f t="shared" si="13"/>
        <v>83124.899999999994</v>
      </c>
      <c r="E39" s="4">
        <f t="shared" si="13"/>
        <v>38366.1</v>
      </c>
      <c r="F39" s="6">
        <f t="shared" si="8"/>
        <v>312.96301060211806</v>
      </c>
      <c r="G39" s="6">
        <f t="shared" si="8"/>
        <v>195.85377481683048</v>
      </c>
      <c r="H39" s="6">
        <f t="shared" si="9"/>
        <v>275.98064440987395</v>
      </c>
      <c r="I39" s="54">
        <f t="shared" si="10"/>
        <v>28592983.619999997</v>
      </c>
      <c r="J39" s="54">
        <f t="shared" si="10"/>
        <v>3742066.7199999997</v>
      </c>
      <c r="K39" s="6">
        <v>259.14</v>
      </c>
      <c r="L39" s="19">
        <f t="shared" si="11"/>
        <v>-9.016074342786605E-2</v>
      </c>
      <c r="M39" s="19">
        <f t="shared" si="12"/>
        <v>6.4986665161202287E-2</v>
      </c>
    </row>
    <row r="40" spans="1:13" x14ac:dyDescent="0.25">
      <c r="A40" s="17" t="s">
        <v>19</v>
      </c>
      <c r="B40" s="63">
        <f>B12+B26</f>
        <v>27729253.719999999</v>
      </c>
      <c r="C40" s="4">
        <f t="shared" si="13"/>
        <v>8509512</v>
      </c>
      <c r="D40" s="4">
        <f t="shared" si="13"/>
        <v>96456.5</v>
      </c>
      <c r="E40" s="4">
        <f t="shared" si="13"/>
        <v>37339</v>
      </c>
      <c r="F40" s="6">
        <f t="shared" si="8"/>
        <v>287.47936862730865</v>
      </c>
      <c r="G40" s="6">
        <f t="shared" si="8"/>
        <v>227.89876536597123</v>
      </c>
      <c r="H40" s="6">
        <f t="shared" si="9"/>
        <v>270.8519024929837</v>
      </c>
      <c r="I40" s="54">
        <f t="shared" si="10"/>
        <v>44967998.620000005</v>
      </c>
      <c r="J40" s="54">
        <f t="shared" si="10"/>
        <v>423162.83</v>
      </c>
      <c r="K40" s="6">
        <v>260.74</v>
      </c>
      <c r="L40" s="19">
        <f t="shared" si="11"/>
        <v>-0.3833558403538308</v>
      </c>
      <c r="M40" s="19">
        <f t="shared" si="12"/>
        <v>3.8781554395120377E-2</v>
      </c>
    </row>
    <row r="41" spans="1:13" x14ac:dyDescent="0.25">
      <c r="A41" s="18" t="s">
        <v>20</v>
      </c>
      <c r="B41" s="8">
        <f>SUM(B35:B40)</f>
        <v>53744272.68</v>
      </c>
      <c r="C41" s="8">
        <f>SUM(C35:C40)</f>
        <v>18338230.579999998</v>
      </c>
      <c r="D41" s="8">
        <f>SUM(D35:D40)</f>
        <v>179581.4</v>
      </c>
      <c r="E41" s="8">
        <f>SUM(E35:E40)</f>
        <v>86714.1</v>
      </c>
      <c r="F41" s="9">
        <f t="shared" si="8"/>
        <v>299.27527394262438</v>
      </c>
      <c r="G41" s="9">
        <f t="shared" si="8"/>
        <v>211.47922402469723</v>
      </c>
      <c r="H41" s="9">
        <f t="shared" si="9"/>
        <v>270.6861485079545</v>
      </c>
      <c r="I41" s="54">
        <f t="shared" si="10"/>
        <v>73560982.24000001</v>
      </c>
      <c r="J41" s="54">
        <f t="shared" si="10"/>
        <v>2886961.5</v>
      </c>
      <c r="K41" s="31">
        <v>257.97000000000003</v>
      </c>
      <c r="L41" s="10">
        <f t="shared" si="11"/>
        <v>-0.26939158445908223</v>
      </c>
      <c r="M41" s="10">
        <f t="shared" si="12"/>
        <v>4.929312907684797E-2</v>
      </c>
    </row>
  </sheetData>
  <phoneticPr fontId="0" type="noConversion"/>
  <pageMargins left="0.59055118110236227" right="0.19685039370078741" top="0.98425196850393704" bottom="4.44000000000000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14" max="16383" man="1"/>
    <brk id="2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63"/>
  <sheetViews>
    <sheetView showZeros="0" topLeftCell="A16" zoomScale="84" zoomScaleNormal="84" workbookViewId="0">
      <selection activeCell="S33" sqref="S33"/>
    </sheetView>
  </sheetViews>
  <sheetFormatPr baseColWidth="10" defaultColWidth="9" defaultRowHeight="15.75" x14ac:dyDescent="0.25"/>
  <cols>
    <col min="1" max="1" width="16.125" style="14" customWidth="1"/>
    <col min="2" max="2" width="15.375" customWidth="1"/>
    <col min="3" max="5" width="11.75" customWidth="1"/>
    <col min="6" max="6" width="10.25" customWidth="1"/>
    <col min="7" max="8" width="9.25" customWidth="1"/>
    <col min="9" max="9" width="10.875" customWidth="1"/>
    <col min="10" max="10" width="10.125" customWidth="1"/>
    <col min="11" max="13" width="9.25" customWidth="1"/>
  </cols>
  <sheetData>
    <row r="2" spans="1:13" ht="20.25" x14ac:dyDescent="0.3">
      <c r="A2" s="20" t="str">
        <f>"MÅLESTATISTIKK FOR TAKTEKKERE - 1. HALVÅR "&amp;FORS!$A$14</f>
        <v>MÅLESTATISTIKK FOR TAKTEKKERE - 1. HALVÅR 2018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2018</v>
      </c>
      <c r="G4" s="5"/>
      <c r="H4" s="3"/>
      <c r="I4" s="2" t="str">
        <f>" 1. halvår  "&amp;FORS!$A$14-1</f>
        <v xml:space="preserve"> 1. halvår  2017</v>
      </c>
      <c r="J4" s="5"/>
      <c r="K4" s="3"/>
      <c r="L4" s="46" t="s">
        <v>29</v>
      </c>
      <c r="M4" s="3"/>
    </row>
    <row r="5" spans="1:13" x14ac:dyDescent="0.25">
      <c r="A5" s="47"/>
      <c r="B5" s="48" t="s">
        <v>6</v>
      </c>
      <c r="C5" s="48" t="s">
        <v>6</v>
      </c>
      <c r="D5" s="48" t="s">
        <v>6</v>
      </c>
      <c r="E5" s="48" t="s">
        <v>6</v>
      </c>
      <c r="F5" s="48" t="s">
        <v>6</v>
      </c>
      <c r="G5" s="48" t="s">
        <v>6</v>
      </c>
      <c r="H5" s="49" t="s">
        <v>33</v>
      </c>
      <c r="I5" s="48" t="s">
        <v>6</v>
      </c>
      <c r="J5" s="48" t="s">
        <v>6</v>
      </c>
      <c r="K5" s="49" t="s">
        <v>31</v>
      </c>
      <c r="L5" s="48" t="s">
        <v>6</v>
      </c>
      <c r="M5" s="49" t="s">
        <v>31</v>
      </c>
    </row>
    <row r="6" spans="1:13" x14ac:dyDescent="0.25">
      <c r="A6" s="51"/>
      <c r="B6" s="52" t="s">
        <v>30</v>
      </c>
      <c r="C6" s="52" t="s">
        <v>32</v>
      </c>
      <c r="D6" s="52" t="s">
        <v>30</v>
      </c>
      <c r="E6" s="52" t="s">
        <v>32</v>
      </c>
      <c r="F6" s="52" t="s">
        <v>30</v>
      </c>
      <c r="G6" s="52" t="s">
        <v>32</v>
      </c>
      <c r="H6" s="53" t="s">
        <v>34</v>
      </c>
      <c r="I6" s="52" t="s">
        <v>30</v>
      </c>
      <c r="J6" s="52" t="s">
        <v>32</v>
      </c>
      <c r="K6" s="53" t="s">
        <v>28</v>
      </c>
      <c r="L6" s="52" t="s">
        <v>30</v>
      </c>
      <c r="M6" s="53" t="s">
        <v>28</v>
      </c>
    </row>
    <row r="7" spans="1:13" x14ac:dyDescent="0.25">
      <c r="A7" s="17" t="s">
        <v>25</v>
      </c>
      <c r="B7" s="79"/>
      <c r="C7" s="72"/>
      <c r="D7" s="80"/>
      <c r="E7" s="97"/>
      <c r="F7" s="6">
        <f>IF(D7=0,0,B7/D7)</f>
        <v>0</v>
      </c>
      <c r="G7" s="6">
        <f>IF(E7=0,0,C7/E7)</f>
        <v>0</v>
      </c>
      <c r="H7" s="6">
        <f>IF(D7+E7=0,0,(B7+C7)/(D7+E7))</f>
        <v>0</v>
      </c>
      <c r="I7" s="21">
        <v>183152</v>
      </c>
      <c r="J7" s="21"/>
      <c r="K7" s="6">
        <v>285.27999999999997</v>
      </c>
      <c r="L7" s="19">
        <f>IF(I7=0,0,(B7-I7)/I7)</f>
        <v>-1</v>
      </c>
      <c r="M7" s="19">
        <f>IF(K7=0,0,(H7-K7)/K7)</f>
        <v>-1</v>
      </c>
    </row>
    <row r="8" spans="1:13" x14ac:dyDescent="0.25">
      <c r="A8" s="17" t="s">
        <v>9</v>
      </c>
      <c r="B8" s="67"/>
      <c r="C8" s="21"/>
      <c r="D8" s="21"/>
      <c r="E8" s="21"/>
      <c r="F8" s="6">
        <f t="shared" ref="F8:F15" si="0">IF(D8=0,0,B8/D8)</f>
        <v>0</v>
      </c>
      <c r="G8" s="6">
        <f t="shared" ref="G8:G15" si="1">IF(E8=0,0,C8/E8)</f>
        <v>0</v>
      </c>
      <c r="H8" s="6">
        <f t="shared" ref="H8:H15" si="2">IF(D8+E8=0,0,(B8+C8)/(D8+E8))</f>
        <v>0</v>
      </c>
      <c r="I8" s="21"/>
      <c r="J8" s="21"/>
      <c r="K8" s="6">
        <v>0</v>
      </c>
      <c r="L8" s="19">
        <f t="shared" ref="L8:L11" si="3">IF(I8=0,0,(B8-I8)/I8)</f>
        <v>0</v>
      </c>
      <c r="M8" s="19">
        <f t="shared" ref="M8:M11" si="4">IF(K8=0,0,(H8-K8)/K8)</f>
        <v>0</v>
      </c>
    </row>
    <row r="9" spans="1:13" x14ac:dyDescent="0.25">
      <c r="A9" s="17" t="s">
        <v>8</v>
      </c>
      <c r="B9" s="67"/>
      <c r="C9" s="21"/>
      <c r="D9" s="21"/>
      <c r="E9" s="21"/>
      <c r="F9" s="6">
        <f t="shared" si="0"/>
        <v>0</v>
      </c>
      <c r="G9" s="6">
        <f t="shared" si="1"/>
        <v>0</v>
      </c>
      <c r="H9" s="6">
        <f t="shared" si="2"/>
        <v>0</v>
      </c>
      <c r="I9" s="21"/>
      <c r="J9" s="21"/>
      <c r="K9" s="6">
        <v>0</v>
      </c>
      <c r="L9" s="19">
        <f t="shared" si="3"/>
        <v>0</v>
      </c>
      <c r="M9" s="19">
        <f t="shared" si="4"/>
        <v>0</v>
      </c>
    </row>
    <row r="10" spans="1:13" x14ac:dyDescent="0.25">
      <c r="A10" s="17" t="s">
        <v>10</v>
      </c>
      <c r="B10" s="85">
        <v>995161.29</v>
      </c>
      <c r="C10" s="21"/>
      <c r="D10" s="61">
        <v>2448.1999999999998</v>
      </c>
      <c r="E10" s="21"/>
      <c r="F10" s="6">
        <f t="shared" si="0"/>
        <v>406.48692508781966</v>
      </c>
      <c r="G10" s="6">
        <f t="shared" si="1"/>
        <v>0</v>
      </c>
      <c r="H10" s="6">
        <f t="shared" si="2"/>
        <v>406.48692508781966</v>
      </c>
      <c r="I10" s="21">
        <v>1524508</v>
      </c>
      <c r="J10" s="21">
        <v>44669</v>
      </c>
      <c r="K10" s="6">
        <v>346.93</v>
      </c>
      <c r="L10" s="19">
        <f t="shared" si="3"/>
        <v>-0.34722461935260424</v>
      </c>
      <c r="M10" s="19">
        <f t="shared" si="4"/>
        <v>0.17166842039552546</v>
      </c>
    </row>
    <row r="11" spans="1:13" x14ac:dyDescent="0.25">
      <c r="A11" s="17" t="s">
        <v>7</v>
      </c>
      <c r="B11" s="140">
        <v>511936.26</v>
      </c>
      <c r="C11" s="157"/>
      <c r="D11" s="140">
        <v>1803.6</v>
      </c>
      <c r="E11" s="21"/>
      <c r="F11" s="6">
        <f t="shared" si="0"/>
        <v>283.84135063206924</v>
      </c>
      <c r="G11" s="6">
        <f t="shared" si="1"/>
        <v>0</v>
      </c>
      <c r="H11" s="6">
        <f t="shared" si="2"/>
        <v>283.84135063206924</v>
      </c>
      <c r="I11" s="21"/>
      <c r="J11" s="21"/>
      <c r="K11" s="6"/>
      <c r="L11" s="19">
        <f t="shared" si="3"/>
        <v>0</v>
      </c>
      <c r="M11" s="19">
        <f t="shared" si="4"/>
        <v>0</v>
      </c>
    </row>
    <row r="12" spans="1:13" x14ac:dyDescent="0.25">
      <c r="A12" s="17" t="s">
        <v>11</v>
      </c>
      <c r="B12" s="67"/>
      <c r="C12" s="21"/>
      <c r="D12" s="21"/>
      <c r="E12" s="21"/>
      <c r="F12" s="6">
        <f>IF(D12=0,0,B12/D12)</f>
        <v>0</v>
      </c>
      <c r="G12" s="6">
        <f>IF(E12=0,0,C12/E12)</f>
        <v>0</v>
      </c>
      <c r="H12" s="6">
        <f>IF(D12+E12=0,0,(B12+C12)/(D12+E12))</f>
        <v>0</v>
      </c>
      <c r="I12" s="21"/>
      <c r="J12" s="21"/>
      <c r="K12" s="6"/>
      <c r="L12" s="19">
        <f t="shared" ref="L12:L18" si="5">IF(I12=0,0,(B12-I12)/I12)</f>
        <v>0</v>
      </c>
      <c r="M12" s="19">
        <f t="shared" ref="M12:M18" si="6">IF(K12=0,0,(H12-K12)/K12)</f>
        <v>0</v>
      </c>
    </row>
    <row r="13" spans="1:13" x14ac:dyDescent="0.25">
      <c r="A13" s="17" t="s">
        <v>13</v>
      </c>
      <c r="B13" s="144">
        <f>6290263.8-955449</f>
        <v>5334814.8</v>
      </c>
      <c r="C13" s="144">
        <f>254974.96+9189</f>
        <v>264163.95999999996</v>
      </c>
      <c r="D13" s="144">
        <f>21065-3425</f>
        <v>17640</v>
      </c>
      <c r="E13" s="145">
        <f>1549.7+39.8</f>
        <v>1589.5</v>
      </c>
      <c r="F13" s="6">
        <f>IF(D13=0,0,B13/D13)</f>
        <v>302.42714285714283</v>
      </c>
      <c r="G13" s="6">
        <f t="shared" si="1"/>
        <v>166.19311733249447</v>
      </c>
      <c r="H13" s="6">
        <f t="shared" si="2"/>
        <v>291.16611248342389</v>
      </c>
      <c r="I13" s="21">
        <v>4085720</v>
      </c>
      <c r="J13" s="21">
        <v>81085</v>
      </c>
      <c r="K13" s="6">
        <v>298.83</v>
      </c>
      <c r="L13" s="19">
        <f t="shared" si="5"/>
        <v>0.30572207591318051</v>
      </c>
      <c r="M13" s="19">
        <f t="shared" si="6"/>
        <v>-2.5646312340046506E-2</v>
      </c>
    </row>
    <row r="14" spans="1:13" x14ac:dyDescent="0.25">
      <c r="A14" s="17" t="s">
        <v>14</v>
      </c>
      <c r="B14" s="87">
        <v>983000</v>
      </c>
      <c r="C14" s="60"/>
      <c r="D14" s="75">
        <v>2642</v>
      </c>
      <c r="E14" s="21"/>
      <c r="F14" s="6">
        <f t="shared" si="0"/>
        <v>372.06661619984862</v>
      </c>
      <c r="G14" s="6">
        <f t="shared" si="1"/>
        <v>0</v>
      </c>
      <c r="H14" s="6">
        <f t="shared" si="2"/>
        <v>372.06661619984862</v>
      </c>
      <c r="I14" s="21">
        <v>481530</v>
      </c>
      <c r="J14" s="21"/>
      <c r="K14" s="6">
        <v>346.18</v>
      </c>
      <c r="L14" s="19">
        <f t="shared" si="5"/>
        <v>1.0414096733329179</v>
      </c>
      <c r="M14" s="19">
        <f t="shared" si="6"/>
        <v>7.4777908024289727E-2</v>
      </c>
    </row>
    <row r="15" spans="1:13" x14ac:dyDescent="0.25">
      <c r="A15" s="17" t="s">
        <v>16</v>
      </c>
      <c r="B15" s="98">
        <v>2106259.9500000002</v>
      </c>
      <c r="C15" s="61">
        <v>204172.03</v>
      </c>
      <c r="D15" s="99">
        <v>7371.2</v>
      </c>
      <c r="E15" s="61">
        <v>1161.5999999999999</v>
      </c>
      <c r="F15" s="6">
        <f t="shared" si="0"/>
        <v>285.74179916431518</v>
      </c>
      <c r="G15" s="6">
        <f t="shared" si="1"/>
        <v>175.76793216253444</v>
      </c>
      <c r="H15" s="6">
        <f t="shared" si="2"/>
        <v>270.77067082317649</v>
      </c>
      <c r="I15" s="21">
        <v>2642287</v>
      </c>
      <c r="J15" s="21">
        <v>497773</v>
      </c>
      <c r="K15" s="6">
        <v>256.19</v>
      </c>
      <c r="L15" s="19">
        <f>IF(I15=0,0,(B15-I15)/I15)</f>
        <v>-0.20286480991656083</v>
      </c>
      <c r="M15" s="19">
        <f t="shared" si="6"/>
        <v>5.691350491110695E-2</v>
      </c>
    </row>
    <row r="16" spans="1:13" x14ac:dyDescent="0.25">
      <c r="A16" s="17" t="s">
        <v>17</v>
      </c>
      <c r="B16" s="67"/>
      <c r="C16" s="21"/>
      <c r="D16" s="21"/>
      <c r="E16" s="21"/>
      <c r="F16" s="6">
        <f t="shared" ref="F16:G18" si="7">IF(D16=0,0,B16/D16)</f>
        <v>0</v>
      </c>
      <c r="G16" s="6">
        <f t="shared" si="7"/>
        <v>0</v>
      </c>
      <c r="H16" s="6">
        <f>IF(D16+E16=0,0,(B16+C16)/(D16+E16))</f>
        <v>0</v>
      </c>
      <c r="I16" s="21"/>
      <c r="J16" s="21"/>
      <c r="K16" s="6"/>
      <c r="L16" s="19">
        <f t="shared" ref="L16:L17" si="8">IF(I16=0,0,(B16-I16)/I16)</f>
        <v>0</v>
      </c>
      <c r="M16" s="19">
        <f t="shared" si="6"/>
        <v>0</v>
      </c>
    </row>
    <row r="17" spans="1:13" x14ac:dyDescent="0.25">
      <c r="A17" s="17" t="s">
        <v>19</v>
      </c>
      <c r="B17" s="152">
        <v>3278629.35</v>
      </c>
      <c r="C17" s="163">
        <v>191957.08</v>
      </c>
      <c r="D17" s="152">
        <v>9050.1</v>
      </c>
      <c r="E17" s="141">
        <v>1174.7</v>
      </c>
      <c r="F17" s="6">
        <f t="shared" si="7"/>
        <v>362.27548314383267</v>
      </c>
      <c r="G17" s="6">
        <f t="shared" si="7"/>
        <v>163.40944922107769</v>
      </c>
      <c r="H17" s="6">
        <f>IF(D17+E17=0,0,(B17+C17)/(D17+E17))</f>
        <v>339.42829492997419</v>
      </c>
      <c r="I17" s="21">
        <v>3757451.32</v>
      </c>
      <c r="J17" s="21">
        <v>307162.93</v>
      </c>
      <c r="K17" s="6">
        <v>305.51</v>
      </c>
      <c r="L17" s="19">
        <f t="shared" si="8"/>
        <v>-0.12743264761710865</v>
      </c>
      <c r="M17" s="19">
        <f t="shared" si="6"/>
        <v>0.11102188121493305</v>
      </c>
    </row>
    <row r="18" spans="1:13" s="11" customFormat="1" x14ac:dyDescent="0.25">
      <c r="A18" s="18" t="s">
        <v>20</v>
      </c>
      <c r="B18" s="68">
        <f>SUM(B7:B17)</f>
        <v>13209801.65</v>
      </c>
      <c r="C18" s="8">
        <f>SUM(C7:C17)</f>
        <v>660293.06999999995</v>
      </c>
      <c r="D18" s="62">
        <f>SUM(D7:D17)</f>
        <v>40955.1</v>
      </c>
      <c r="E18" s="100">
        <f>SUM(E7:E17)</f>
        <v>3925.8</v>
      </c>
      <c r="F18" s="9">
        <f t="shared" si="7"/>
        <v>322.54350862285776</v>
      </c>
      <c r="G18" s="9">
        <f t="shared" si="7"/>
        <v>168.19325233073511</v>
      </c>
      <c r="H18" s="9">
        <f>IF(D18+E18=0,0,(B18+C18)/(D18+E18))</f>
        <v>309.04225895648261</v>
      </c>
      <c r="I18" s="55">
        <f>SUM(I7:I17)</f>
        <v>12674648.32</v>
      </c>
      <c r="J18" s="55">
        <f>SUM(J7:J17)</f>
        <v>930689.92999999993</v>
      </c>
      <c r="K18" s="31">
        <v>295.13</v>
      </c>
      <c r="L18" s="32">
        <f t="shared" si="5"/>
        <v>4.2222341518979523E-2</v>
      </c>
      <c r="M18" s="32">
        <f t="shared" si="6"/>
        <v>4.7139426545870014E-2</v>
      </c>
    </row>
    <row r="21" spans="1:13" ht="20.25" x14ac:dyDescent="0.3">
      <c r="A21" s="20" t="str">
        <f>"MÅLESTATISTIKK FOR  TAKTEKKERE  - 2. HALVÅR "&amp;FORS!$A$14</f>
        <v>MÅLESTATISTIKK FOR  TAKTEKKERE  - 2. HALVÅR 2018</v>
      </c>
    </row>
    <row r="22" spans="1:13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A23" s="15"/>
      <c r="B23" s="2" t="s">
        <v>4</v>
      </c>
      <c r="C23" s="3"/>
      <c r="D23" s="2" t="s">
        <v>5</v>
      </c>
      <c r="E23" s="3"/>
      <c r="F23" s="2" t="str">
        <f>"Fortjeneste 2. halvår  "&amp;FORS!$A$14-0</f>
        <v>Fortjeneste 2. halvår  2018</v>
      </c>
      <c r="G23" s="5"/>
      <c r="H23" s="3"/>
      <c r="I23" s="2" t="str">
        <f>" 2. halvår  "&amp;FORS!$A$14-1</f>
        <v xml:space="preserve"> 2. halvår  2017</v>
      </c>
      <c r="J23" s="5"/>
      <c r="K23" s="3"/>
      <c r="L23" s="46" t="s">
        <v>29</v>
      </c>
      <c r="M23" s="3"/>
    </row>
    <row r="24" spans="1:13" x14ac:dyDescent="0.25">
      <c r="A24" s="47"/>
      <c r="B24" s="48" t="s">
        <v>6</v>
      </c>
      <c r="C24" s="48" t="s">
        <v>6</v>
      </c>
      <c r="D24" s="48" t="s">
        <v>6</v>
      </c>
      <c r="E24" s="48" t="s">
        <v>6</v>
      </c>
      <c r="F24" s="48" t="s">
        <v>6</v>
      </c>
      <c r="G24" s="48" t="s">
        <v>6</v>
      </c>
      <c r="H24" s="49" t="s">
        <v>33</v>
      </c>
      <c r="I24" s="48" t="s">
        <v>6</v>
      </c>
      <c r="J24" s="48" t="s">
        <v>6</v>
      </c>
      <c r="K24" s="49" t="s">
        <v>31</v>
      </c>
      <c r="L24" s="48" t="s">
        <v>6</v>
      </c>
      <c r="M24" s="49" t="s">
        <v>31</v>
      </c>
    </row>
    <row r="25" spans="1:13" x14ac:dyDescent="0.25">
      <c r="A25" s="51"/>
      <c r="B25" s="52" t="s">
        <v>30</v>
      </c>
      <c r="C25" s="52" t="s">
        <v>32</v>
      </c>
      <c r="D25" s="52" t="s">
        <v>30</v>
      </c>
      <c r="E25" s="52" t="s">
        <v>32</v>
      </c>
      <c r="F25" s="52" t="s">
        <v>30</v>
      </c>
      <c r="G25" s="52" t="s">
        <v>32</v>
      </c>
      <c r="H25" s="53" t="s">
        <v>34</v>
      </c>
      <c r="I25" s="52" t="s">
        <v>30</v>
      </c>
      <c r="J25" s="52" t="s">
        <v>32</v>
      </c>
      <c r="K25" s="53" t="s">
        <v>28</v>
      </c>
      <c r="L25" s="52" t="s">
        <v>30</v>
      </c>
      <c r="M25" s="53" t="s">
        <v>28</v>
      </c>
    </row>
    <row r="26" spans="1:13" x14ac:dyDescent="0.25">
      <c r="A26" s="17" t="s">
        <v>25</v>
      </c>
      <c r="B26" s="159">
        <v>24574</v>
      </c>
      <c r="C26" s="171"/>
      <c r="D26" s="155">
        <v>74.599999999999994</v>
      </c>
      <c r="E26" s="21"/>
      <c r="F26" s="6">
        <f>IF(D26=0,0,B26/D26)</f>
        <v>329.41018766756036</v>
      </c>
      <c r="G26" s="6">
        <f>IF(E26=0,0,C26/E26)</f>
        <v>0</v>
      </c>
      <c r="H26" s="6">
        <f>IF(D26+E26=0,0,(B26+C26)/(D26+E26))</f>
        <v>329.41018766756036</v>
      </c>
      <c r="I26" s="21"/>
      <c r="J26" s="21"/>
      <c r="K26" s="6"/>
      <c r="L26" s="19">
        <f>IF(I26=0,0,(B26-I26)/I26)</f>
        <v>0</v>
      </c>
      <c r="M26" s="19">
        <f>IF(K26=0,0,(H26-K26)/K26)</f>
        <v>0</v>
      </c>
    </row>
    <row r="27" spans="1:13" x14ac:dyDescent="0.25">
      <c r="A27" s="17" t="s">
        <v>9</v>
      </c>
      <c r="B27" s="21"/>
      <c r="C27" s="21"/>
      <c r="D27" s="21"/>
      <c r="E27" s="21"/>
      <c r="F27" s="6">
        <f t="shared" ref="F27:F33" si="9">IF(D27=0,0,B27/D27)</f>
        <v>0</v>
      </c>
      <c r="G27" s="6">
        <f t="shared" ref="G27:G36" si="10">IF(E27=0,0,C27/E27)</f>
        <v>0</v>
      </c>
      <c r="H27" s="6">
        <f t="shared" ref="H27:H36" si="11">IF(D27+E27=0,0,(B27+C27)/(D27+E27))</f>
        <v>0</v>
      </c>
      <c r="I27" s="21"/>
      <c r="J27" s="21"/>
      <c r="K27" s="6">
        <v>0</v>
      </c>
      <c r="L27" s="19">
        <f t="shared" ref="L27:L37" si="12">IF(I27=0,0,(B27-I27)/I27)</f>
        <v>0</v>
      </c>
      <c r="M27" s="19">
        <f t="shared" ref="M27:M37" si="13">IF(K27=0,0,(H27-K27)/K27)</f>
        <v>0</v>
      </c>
    </row>
    <row r="28" spans="1:13" x14ac:dyDescent="0.25">
      <c r="A28" s="17" t="s">
        <v>8</v>
      </c>
      <c r="B28" s="21"/>
      <c r="C28" s="21"/>
      <c r="D28" s="21"/>
      <c r="E28" s="21"/>
      <c r="F28" s="6">
        <f t="shared" si="9"/>
        <v>0</v>
      </c>
      <c r="G28" s="6">
        <f t="shared" si="10"/>
        <v>0</v>
      </c>
      <c r="H28" s="6">
        <f t="shared" si="11"/>
        <v>0</v>
      </c>
      <c r="I28" s="21"/>
      <c r="J28" s="21"/>
      <c r="K28" s="6">
        <v>0</v>
      </c>
      <c r="L28" s="19">
        <f t="shared" si="12"/>
        <v>0</v>
      </c>
      <c r="M28" s="19">
        <f t="shared" si="13"/>
        <v>0</v>
      </c>
    </row>
    <row r="29" spans="1:13" x14ac:dyDescent="0.25">
      <c r="A29" s="17" t="s">
        <v>10</v>
      </c>
      <c r="B29" s="61">
        <v>554040</v>
      </c>
      <c r="C29" s="21"/>
      <c r="D29" s="61">
        <v>1662.7</v>
      </c>
      <c r="E29" s="21"/>
      <c r="F29" s="6">
        <f t="shared" si="9"/>
        <v>333.21705659469535</v>
      </c>
      <c r="G29" s="6">
        <f t="shared" si="10"/>
        <v>0</v>
      </c>
      <c r="H29" s="6">
        <f t="shared" si="11"/>
        <v>333.21705659469535</v>
      </c>
      <c r="I29" s="21">
        <v>1111820.52</v>
      </c>
      <c r="J29" s="21">
        <v>9457</v>
      </c>
      <c r="K29" s="6">
        <v>330.98</v>
      </c>
      <c r="L29" s="19">
        <f>IF(I29=0,0,(B29-I29)/I29)</f>
        <v>-0.50168215999467258</v>
      </c>
      <c r="M29" s="19">
        <f t="shared" si="13"/>
        <v>6.7588875300481355E-3</v>
      </c>
    </row>
    <row r="30" spans="1:13" x14ac:dyDescent="0.25">
      <c r="A30" s="17" t="s">
        <v>7</v>
      </c>
      <c r="B30" s="175">
        <v>649812.63</v>
      </c>
      <c r="C30" s="139"/>
      <c r="D30" s="175">
        <v>2221.6</v>
      </c>
      <c r="E30" s="21"/>
      <c r="F30" s="6">
        <f>IF(D30=0,0,B30/D30)</f>
        <v>292.4975828231905</v>
      </c>
      <c r="G30" s="6">
        <f>IF(E30=0,0,C30/E30)</f>
        <v>0</v>
      </c>
      <c r="H30" s="6">
        <f>IF(D30+E30=0,0,(B30+C30)/(D30+E30))</f>
        <v>292.4975828231905</v>
      </c>
      <c r="I30" s="21"/>
      <c r="J30" s="21"/>
      <c r="K30" s="6"/>
      <c r="L30" s="19">
        <f t="shared" si="12"/>
        <v>0</v>
      </c>
      <c r="M30" s="19">
        <f t="shared" si="13"/>
        <v>0</v>
      </c>
    </row>
    <row r="31" spans="1:13" x14ac:dyDescent="0.25">
      <c r="A31" s="17" t="s">
        <v>11</v>
      </c>
      <c r="B31" s="21"/>
      <c r="C31" s="21"/>
      <c r="D31" s="21"/>
      <c r="E31" s="21"/>
      <c r="F31" s="6">
        <f>IF(D31=0,0,B31/D31)</f>
        <v>0</v>
      </c>
      <c r="G31" s="6">
        <f>IF(E31=0,0,C31/E31)</f>
        <v>0</v>
      </c>
      <c r="H31" s="6">
        <f>IF(D31+E31=0,0,(B31+C31)/(D31+E31))</f>
        <v>0</v>
      </c>
      <c r="I31" s="21"/>
      <c r="J31" s="21"/>
      <c r="K31" s="6">
        <v>0</v>
      </c>
      <c r="L31" s="19">
        <f t="shared" si="12"/>
        <v>0</v>
      </c>
      <c r="M31" s="19">
        <f t="shared" si="13"/>
        <v>0</v>
      </c>
    </row>
    <row r="32" spans="1:13" x14ac:dyDescent="0.25">
      <c r="A32" s="17" t="s">
        <v>13</v>
      </c>
      <c r="B32" s="144">
        <f>5204193</f>
        <v>5204193</v>
      </c>
      <c r="C32" s="144">
        <f>2374+13121+234371+107631+30041+115884</f>
        <v>503422</v>
      </c>
      <c r="D32" s="144">
        <f>17526</f>
        <v>17526</v>
      </c>
      <c r="E32" s="145">
        <f>35+57+1232+647+212+705</f>
        <v>2888</v>
      </c>
      <c r="F32" s="6">
        <f t="shared" si="9"/>
        <v>296.94128723040058</v>
      </c>
      <c r="G32" s="6">
        <f t="shared" si="10"/>
        <v>174.31509695290859</v>
      </c>
      <c r="H32" s="6">
        <f t="shared" si="11"/>
        <v>279.59317135299307</v>
      </c>
      <c r="I32" s="21">
        <v>4230897</v>
      </c>
      <c r="J32" s="21">
        <v>109573</v>
      </c>
      <c r="K32" s="6">
        <v>306.57</v>
      </c>
      <c r="L32" s="19">
        <f>IF(I32=0,0,(B32-I32)/I32)</f>
        <v>0.230044834464181</v>
      </c>
      <c r="M32" s="19">
        <f t="shared" si="13"/>
        <v>-8.7995657262637986E-2</v>
      </c>
    </row>
    <row r="33" spans="1:13" x14ac:dyDescent="0.25">
      <c r="A33" s="17" t="s">
        <v>14</v>
      </c>
      <c r="B33" s="61">
        <v>663952</v>
      </c>
      <c r="D33" s="21">
        <v>1990</v>
      </c>
      <c r="E33" s="21"/>
      <c r="F33" s="6">
        <f t="shared" si="9"/>
        <v>333.64422110552766</v>
      </c>
      <c r="G33" s="6">
        <f>IF(E33=0,0,C33/E33)</f>
        <v>0</v>
      </c>
      <c r="H33" s="6">
        <f>IF(D33+E33=0,0,(B33+C33)/(D33+E33))</f>
        <v>333.64422110552766</v>
      </c>
      <c r="I33" s="21">
        <v>942761</v>
      </c>
      <c r="J33" s="21"/>
      <c r="K33" s="6">
        <v>351.78</v>
      </c>
      <c r="L33" s="19">
        <f>IF(I33=0,0,(B33-I33)/I33)</f>
        <v>-0.29573667133027354</v>
      </c>
      <c r="M33" s="19">
        <f t="shared" si="13"/>
        <v>-5.1554320582387604E-2</v>
      </c>
    </row>
    <row r="34" spans="1:13" x14ac:dyDescent="0.25">
      <c r="A34" s="17" t="s">
        <v>16</v>
      </c>
      <c r="B34" s="61">
        <v>4998637.76</v>
      </c>
      <c r="C34" s="21">
        <v>994113.95</v>
      </c>
      <c r="D34" s="21">
        <v>14784.1</v>
      </c>
      <c r="E34" s="21">
        <v>3870.8</v>
      </c>
      <c r="F34" s="6">
        <f>IF(D34=0,0,B34/D34)</f>
        <v>338.10903335339992</v>
      </c>
      <c r="G34" s="6">
        <f>IF(E34=0,0,C34/E34)</f>
        <v>256.8238994523096</v>
      </c>
      <c r="H34" s="6">
        <f>IF(D34+E34=0,0,(B34+C34)/(D34+E34))</f>
        <v>321.24276785187806</v>
      </c>
      <c r="I34" s="21">
        <v>2315836</v>
      </c>
      <c r="J34" s="21">
        <v>736755</v>
      </c>
      <c r="K34" s="6">
        <v>289.32</v>
      </c>
      <c r="L34" s="19">
        <f>IF(I34=0,0,(B34-I34)/I34)</f>
        <v>1.1584593036812623</v>
      </c>
      <c r="M34" s="19">
        <f t="shared" si="13"/>
        <v>0.11033723161854717</v>
      </c>
    </row>
    <row r="35" spans="1:13" x14ac:dyDescent="0.25">
      <c r="A35" s="17" t="s">
        <v>17</v>
      </c>
      <c r="B35" s="21"/>
      <c r="C35" s="21"/>
      <c r="D35" s="21"/>
      <c r="E35" s="21"/>
      <c r="F35" s="6">
        <f>IF(D35=0,0,B35/D35)</f>
        <v>0</v>
      </c>
      <c r="G35" s="6">
        <f t="shared" si="10"/>
        <v>0</v>
      </c>
      <c r="H35" s="6">
        <f>IF(D35+E35=0,0,(B35+C35)/(D35+E35))</f>
        <v>0</v>
      </c>
      <c r="I35" s="21"/>
      <c r="J35" s="21"/>
      <c r="K35" s="6"/>
      <c r="L35" s="19">
        <f t="shared" si="12"/>
        <v>0</v>
      </c>
      <c r="M35" s="19">
        <f t="shared" si="13"/>
        <v>0</v>
      </c>
    </row>
    <row r="36" spans="1:13" x14ac:dyDescent="0.25">
      <c r="A36" s="17" t="s">
        <v>19</v>
      </c>
      <c r="B36" s="155">
        <v>2224430.92</v>
      </c>
      <c r="C36" s="154">
        <v>80279.759999999995</v>
      </c>
      <c r="D36" s="154">
        <v>6231.4</v>
      </c>
      <c r="E36" s="172">
        <v>385.8</v>
      </c>
      <c r="F36" s="6">
        <f>IF(D36=0,0,B36/D36)</f>
        <v>356.97129377026033</v>
      </c>
      <c r="G36" s="6">
        <f t="shared" si="10"/>
        <v>208.0864696734059</v>
      </c>
      <c r="H36" s="6">
        <f t="shared" si="11"/>
        <v>348.2909206310826</v>
      </c>
      <c r="I36" s="21">
        <v>4529188.72</v>
      </c>
      <c r="J36" s="21">
        <v>209988.95</v>
      </c>
      <c r="K36" s="6">
        <v>335.39</v>
      </c>
      <c r="L36" s="19">
        <f>IF(I36=0,0,(B36-I36)/I36)</f>
        <v>-0.50886768966429818</v>
      </c>
      <c r="M36" s="19">
        <f t="shared" si="13"/>
        <v>3.8465430188981825E-2</v>
      </c>
    </row>
    <row r="37" spans="1:13" x14ac:dyDescent="0.25">
      <c r="A37" s="18" t="s">
        <v>20</v>
      </c>
      <c r="B37" s="62">
        <f>SUM(B26:B36)</f>
        <v>14319640.310000001</v>
      </c>
      <c r="C37" s="8">
        <f>SUM(C26:C36)</f>
        <v>1577815.71</v>
      </c>
      <c r="D37" s="8">
        <f>SUM(D26:D36)</f>
        <v>44490.400000000001</v>
      </c>
      <c r="E37" s="23">
        <f>SUM(E32:E36)</f>
        <v>7144.6</v>
      </c>
      <c r="F37" s="9">
        <f>IF(D37=0,0,B37/D37)</f>
        <v>321.85910466078076</v>
      </c>
      <c r="G37" s="9">
        <f>IF(E37=0,0,C37/E37)</f>
        <v>220.84031436329533</v>
      </c>
      <c r="H37" s="9">
        <f>IF(D37+E37=0,0,(B37+C37)/(D37+E37))</f>
        <v>307.8813986636971</v>
      </c>
      <c r="I37" s="8">
        <f>SUM(I26:I36)</f>
        <v>13130503.239999998</v>
      </c>
      <c r="J37" s="8">
        <f>SUM(J26:J36)</f>
        <v>1065773.95</v>
      </c>
      <c r="K37" s="31">
        <v>298.87</v>
      </c>
      <c r="L37" s="10">
        <f t="shared" si="12"/>
        <v>9.0562947075591468E-2</v>
      </c>
      <c r="M37" s="10">
        <f t="shared" si="13"/>
        <v>3.0151566445936674E-2</v>
      </c>
    </row>
    <row r="40" spans="1:13" ht="20.25" x14ac:dyDescent="0.3">
      <c r="A40" s="20" t="str">
        <f>"MÅLESTATISTIKK FOR  TAKTEKKERE  - GJENNOMSNITT HELE ÅRET  "&amp;FORS!$A$14</f>
        <v>MÅLESTATISTIKK FOR  TAKTEKKERE  - GJENNOMSNITT HELE ÅRET  2018</v>
      </c>
    </row>
    <row r="41" spans="1:1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5"/>
      <c r="B42" s="2" t="s">
        <v>4</v>
      </c>
      <c r="C42" s="3"/>
      <c r="D42" s="2" t="s">
        <v>5</v>
      </c>
      <c r="E42" s="3"/>
      <c r="F42" s="2" t="str">
        <f>"Fortjeneste hele  "&amp;FORS!$A$14-0</f>
        <v>Fortjeneste hele  2018</v>
      </c>
      <c r="G42" s="5"/>
      <c r="H42" s="3"/>
      <c r="I42" s="2" t="str">
        <f>" Hele året  "&amp;FORS!$A$14-1</f>
        <v xml:space="preserve"> Hele året  2017</v>
      </c>
      <c r="J42" s="5"/>
      <c r="K42" s="3"/>
      <c r="L42" s="46" t="s">
        <v>29</v>
      </c>
      <c r="M42" s="3"/>
    </row>
    <row r="43" spans="1:13" x14ac:dyDescent="0.25">
      <c r="A43" s="47"/>
      <c r="B43" s="48" t="s">
        <v>6</v>
      </c>
      <c r="C43" s="48" t="s">
        <v>6</v>
      </c>
      <c r="D43" s="48" t="s">
        <v>6</v>
      </c>
      <c r="E43" s="48" t="s">
        <v>6</v>
      </c>
      <c r="F43" s="48" t="s">
        <v>6</v>
      </c>
      <c r="G43" s="48" t="s">
        <v>6</v>
      </c>
      <c r="H43" s="49" t="s">
        <v>33</v>
      </c>
      <c r="I43" s="48" t="s">
        <v>6</v>
      </c>
      <c r="J43" s="48" t="s">
        <v>6</v>
      </c>
      <c r="K43" s="49" t="s">
        <v>31</v>
      </c>
      <c r="L43" s="48" t="s">
        <v>6</v>
      </c>
      <c r="M43" s="49" t="s">
        <v>31</v>
      </c>
    </row>
    <row r="44" spans="1:13" x14ac:dyDescent="0.25">
      <c r="A44" s="51"/>
      <c r="B44" s="52" t="s">
        <v>30</v>
      </c>
      <c r="C44" s="52" t="s">
        <v>32</v>
      </c>
      <c r="D44" s="52" t="s">
        <v>30</v>
      </c>
      <c r="E44" s="52" t="s">
        <v>32</v>
      </c>
      <c r="F44" s="52" t="s">
        <v>30</v>
      </c>
      <c r="G44" s="52" t="s">
        <v>32</v>
      </c>
      <c r="H44" s="53" t="s">
        <v>34</v>
      </c>
      <c r="I44" s="52" t="s">
        <v>30</v>
      </c>
      <c r="J44" s="52" t="s">
        <v>32</v>
      </c>
      <c r="K44" s="53" t="s">
        <v>28</v>
      </c>
      <c r="L44" s="52" t="s">
        <v>30</v>
      </c>
      <c r="M44" s="53" t="s">
        <v>28</v>
      </c>
    </row>
    <row r="45" spans="1:13" x14ac:dyDescent="0.25">
      <c r="A45" s="17" t="s">
        <v>25</v>
      </c>
      <c r="B45" s="63">
        <f>B7+B26</f>
        <v>24574</v>
      </c>
      <c r="C45" s="63">
        <f>C7+C26</f>
        <v>0</v>
      </c>
      <c r="D45" s="4">
        <f>D7+D26</f>
        <v>74.599999999999994</v>
      </c>
      <c r="E45" s="4">
        <f>E7+E26</f>
        <v>0</v>
      </c>
      <c r="F45" s="6">
        <f>IF(D45=0,0,B45/D45)</f>
        <v>329.41018766756036</v>
      </c>
      <c r="G45" s="6">
        <f>IF(E45=0,0,C45/E45)</f>
        <v>0</v>
      </c>
      <c r="H45" s="6">
        <f>IF(D45+E45=0,0,(B45+C45)/(D45+E45))</f>
        <v>329.41018766756036</v>
      </c>
      <c r="I45" s="54">
        <v>174303</v>
      </c>
      <c r="J45" s="54">
        <v>77406</v>
      </c>
      <c r="K45" s="6">
        <v>238.02</v>
      </c>
      <c r="L45" s="19">
        <f>IF(I45=0,0,(B45-I45)/I45)</f>
        <v>-0.85901562222107475</v>
      </c>
      <c r="M45" s="19">
        <f>IF(K45=0,0,(H45-K45)/K45)</f>
        <v>0.38396011960154758</v>
      </c>
    </row>
    <row r="46" spans="1:13" x14ac:dyDescent="0.25">
      <c r="A46" s="17" t="s">
        <v>9</v>
      </c>
      <c r="B46" s="63">
        <f t="shared" ref="B46:C54" si="14">B8+B27</f>
        <v>0</v>
      </c>
      <c r="C46" s="63"/>
      <c r="D46" s="4">
        <f t="shared" ref="D46:E55" si="15">D8+D27</f>
        <v>0</v>
      </c>
      <c r="E46" s="4">
        <f t="shared" si="15"/>
        <v>0</v>
      </c>
      <c r="F46" s="6">
        <f t="shared" ref="F46:F52" si="16">IF(D46=0,0,B46/D46)</f>
        <v>0</v>
      </c>
      <c r="G46" s="6">
        <f t="shared" ref="G46:G55" si="17">IF(E46=0,0,C46/E46)</f>
        <v>0</v>
      </c>
      <c r="H46" s="6">
        <f t="shared" ref="H46:H55" si="18">IF(D46+E46=0,0,(B46+C46)/(D46+E46))</f>
        <v>0</v>
      </c>
      <c r="I46" s="54">
        <f t="shared" ref="I46:J56" si="19">I8+I27</f>
        <v>0</v>
      </c>
      <c r="J46" s="54">
        <f t="shared" si="19"/>
        <v>0</v>
      </c>
      <c r="K46" s="6">
        <v>0</v>
      </c>
      <c r="L46" s="19">
        <f t="shared" ref="L46:L54" si="20">IF(I46=0,0,(B46-I46)/I46)</f>
        <v>0</v>
      </c>
      <c r="M46" s="19">
        <f t="shared" ref="M46:M56" si="21">IF(K46=0,0,(H46-K46)/K46)</f>
        <v>0</v>
      </c>
    </row>
    <row r="47" spans="1:13" x14ac:dyDescent="0.25">
      <c r="A47" s="17" t="s">
        <v>8</v>
      </c>
      <c r="B47" s="63">
        <f t="shared" si="14"/>
        <v>0</v>
      </c>
      <c r="C47" s="63">
        <f t="shared" si="14"/>
        <v>0</v>
      </c>
      <c r="D47" s="4">
        <f t="shared" si="15"/>
        <v>0</v>
      </c>
      <c r="E47" s="4">
        <f t="shared" si="15"/>
        <v>0</v>
      </c>
      <c r="F47" s="6">
        <f t="shared" si="16"/>
        <v>0</v>
      </c>
      <c r="G47" s="6">
        <f t="shared" si="17"/>
        <v>0</v>
      </c>
      <c r="H47" s="6">
        <f t="shared" si="18"/>
        <v>0</v>
      </c>
      <c r="I47" s="54">
        <f t="shared" si="19"/>
        <v>0</v>
      </c>
      <c r="J47" s="54">
        <f t="shared" si="19"/>
        <v>0</v>
      </c>
      <c r="K47" s="6">
        <v>0</v>
      </c>
      <c r="L47" s="19">
        <f t="shared" si="20"/>
        <v>0</v>
      </c>
      <c r="M47" s="19">
        <f t="shared" si="21"/>
        <v>0</v>
      </c>
    </row>
    <row r="48" spans="1:13" x14ac:dyDescent="0.25">
      <c r="A48" s="17" t="s">
        <v>10</v>
      </c>
      <c r="B48" s="63">
        <f t="shared" si="14"/>
        <v>1549201.29</v>
      </c>
      <c r="C48" s="63">
        <f t="shared" si="14"/>
        <v>0</v>
      </c>
      <c r="D48" s="4">
        <f t="shared" si="15"/>
        <v>4110.8999999999996</v>
      </c>
      <c r="E48" s="4">
        <f t="shared" si="15"/>
        <v>0</v>
      </c>
      <c r="F48" s="6">
        <f t="shared" si="16"/>
        <v>376.85209808071227</v>
      </c>
      <c r="G48" s="6">
        <f t="shared" si="17"/>
        <v>0</v>
      </c>
      <c r="H48" s="6">
        <f t="shared" si="18"/>
        <v>376.85209808071227</v>
      </c>
      <c r="I48" s="54">
        <v>2533335</v>
      </c>
      <c r="J48" s="54"/>
      <c r="K48" s="6">
        <v>328.45</v>
      </c>
      <c r="L48" s="19">
        <f t="shared" si="20"/>
        <v>-0.38847357732001492</v>
      </c>
      <c r="M48" s="19">
        <f t="shared" si="21"/>
        <v>0.14736519433920622</v>
      </c>
    </row>
    <row r="49" spans="1:13" x14ac:dyDescent="0.25">
      <c r="A49" s="17" t="s">
        <v>7</v>
      </c>
      <c r="B49" s="63">
        <f t="shared" si="14"/>
        <v>1161748.8900000001</v>
      </c>
      <c r="C49" s="63">
        <f t="shared" si="14"/>
        <v>0</v>
      </c>
      <c r="D49" s="4">
        <f t="shared" si="15"/>
        <v>4025.2</v>
      </c>
      <c r="E49" s="4">
        <f t="shared" si="15"/>
        <v>0</v>
      </c>
      <c r="F49" s="6">
        <f t="shared" si="16"/>
        <v>288.61892328331516</v>
      </c>
      <c r="G49" s="6">
        <f t="shared" si="17"/>
        <v>0</v>
      </c>
      <c r="H49" s="6">
        <f t="shared" si="18"/>
        <v>288.61892328331516</v>
      </c>
      <c r="I49" s="54"/>
      <c r="J49" s="54">
        <f t="shared" si="19"/>
        <v>0</v>
      </c>
      <c r="K49" s="6"/>
      <c r="L49" s="19">
        <f t="shared" si="20"/>
        <v>0</v>
      </c>
      <c r="M49" s="19">
        <f t="shared" si="21"/>
        <v>0</v>
      </c>
    </row>
    <row r="50" spans="1:13" x14ac:dyDescent="0.25">
      <c r="A50" s="17" t="s">
        <v>11</v>
      </c>
      <c r="B50" s="63">
        <f t="shared" si="14"/>
        <v>0</v>
      </c>
      <c r="C50" s="63">
        <f t="shared" si="14"/>
        <v>0</v>
      </c>
      <c r="D50" s="4">
        <f t="shared" si="15"/>
        <v>0</v>
      </c>
      <c r="E50" s="4">
        <f t="shared" si="15"/>
        <v>0</v>
      </c>
      <c r="F50" s="6">
        <f>IF(D50=0,0,B50/D50)</f>
        <v>0</v>
      </c>
      <c r="G50" s="6">
        <f>IF(E50=0,0,C50/E50)</f>
        <v>0</v>
      </c>
      <c r="H50" s="6">
        <f>IF(D50+E50=0,0,(B50+C50)/(D50+E50))</f>
        <v>0</v>
      </c>
      <c r="I50" s="54">
        <f t="shared" si="19"/>
        <v>0</v>
      </c>
      <c r="J50" s="54">
        <f t="shared" si="19"/>
        <v>0</v>
      </c>
      <c r="K50" s="6"/>
      <c r="L50" s="19">
        <f t="shared" si="20"/>
        <v>0</v>
      </c>
      <c r="M50" s="19">
        <f t="shared" si="21"/>
        <v>0</v>
      </c>
    </row>
    <row r="51" spans="1:13" x14ac:dyDescent="0.25">
      <c r="A51" s="17" t="s">
        <v>13</v>
      </c>
      <c r="B51" s="63">
        <f t="shared" si="14"/>
        <v>10539007.800000001</v>
      </c>
      <c r="C51" s="63">
        <f>C13+C32</f>
        <v>767585.96</v>
      </c>
      <c r="D51" s="4">
        <f t="shared" si="15"/>
        <v>35166</v>
      </c>
      <c r="E51" s="4">
        <f t="shared" si="15"/>
        <v>4477.5</v>
      </c>
      <c r="F51" s="6">
        <f t="shared" si="16"/>
        <v>299.69310697833134</v>
      </c>
      <c r="G51" s="6">
        <f t="shared" si="17"/>
        <v>171.4318168620882</v>
      </c>
      <c r="H51" s="6">
        <f t="shared" si="18"/>
        <v>285.20674915181559</v>
      </c>
      <c r="I51" s="54">
        <v>7338950</v>
      </c>
      <c r="J51" s="54">
        <v>226322</v>
      </c>
      <c r="K51" s="6">
        <v>308.11</v>
      </c>
      <c r="L51" s="19">
        <f>IF(I51=0,0,(B51-I51)/I51)</f>
        <v>0.43603755305595499</v>
      </c>
      <c r="M51" s="19">
        <f t="shared" si="21"/>
        <v>-7.4334655961132146E-2</v>
      </c>
    </row>
    <row r="52" spans="1:13" x14ac:dyDescent="0.25">
      <c r="A52" s="17" t="s">
        <v>14</v>
      </c>
      <c r="B52" s="63">
        <f t="shared" si="14"/>
        <v>1646952</v>
      </c>
      <c r="C52" s="63">
        <f>C14+C33</f>
        <v>0</v>
      </c>
      <c r="D52" s="4">
        <f t="shared" si="15"/>
        <v>4632</v>
      </c>
      <c r="E52" s="4">
        <f t="shared" si="15"/>
        <v>0</v>
      </c>
      <c r="F52" s="6">
        <f t="shared" si="16"/>
        <v>355.559585492228</v>
      </c>
      <c r="G52" s="6">
        <f t="shared" si="17"/>
        <v>0</v>
      </c>
      <c r="H52" s="6">
        <f t="shared" si="18"/>
        <v>355.559585492228</v>
      </c>
      <c r="I52" s="54">
        <v>2794281.79</v>
      </c>
      <c r="J52" s="54">
        <f t="shared" si="19"/>
        <v>0</v>
      </c>
      <c r="K52" s="6">
        <v>336.55</v>
      </c>
      <c r="L52" s="19">
        <f>IF(I52=0,0,(B52-I52)/I52)</f>
        <v>-0.410599172247406</v>
      </c>
      <c r="M52" s="19">
        <f t="shared" si="21"/>
        <v>5.6483688879001584E-2</v>
      </c>
    </row>
    <row r="53" spans="1:13" x14ac:dyDescent="0.25">
      <c r="A53" s="17" t="s">
        <v>16</v>
      </c>
      <c r="B53" s="63">
        <f t="shared" si="14"/>
        <v>7104897.71</v>
      </c>
      <c r="C53" s="63">
        <f>C15+C34</f>
        <v>1198285.98</v>
      </c>
      <c r="D53" s="4">
        <f t="shared" si="15"/>
        <v>22155.3</v>
      </c>
      <c r="E53" s="4">
        <f t="shared" si="15"/>
        <v>5032.3999999999996</v>
      </c>
      <c r="F53" s="6">
        <f>IF(D53=0,0,B53/D53)</f>
        <v>320.68614327045901</v>
      </c>
      <c r="G53" s="6">
        <f>IF(E53=0,0,C53/E53)</f>
        <v>238.11421588109056</v>
      </c>
      <c r="H53" s="6">
        <f t="shared" si="18"/>
        <v>305.40221092626444</v>
      </c>
      <c r="I53" s="54">
        <v>7638177</v>
      </c>
      <c r="J53" s="54">
        <v>1251235</v>
      </c>
      <c r="K53" s="6">
        <v>271.38</v>
      </c>
      <c r="L53" s="19">
        <f t="shared" si="20"/>
        <v>-6.9817613548363702E-2</v>
      </c>
      <c r="M53" s="19">
        <f t="shared" si="21"/>
        <v>0.12536742179329519</v>
      </c>
    </row>
    <row r="54" spans="1:13" x14ac:dyDescent="0.25">
      <c r="A54" s="17" t="s">
        <v>17</v>
      </c>
      <c r="B54" s="63">
        <f t="shared" si="14"/>
        <v>0</v>
      </c>
      <c r="C54" s="63">
        <f t="shared" si="14"/>
        <v>0</v>
      </c>
      <c r="D54" s="4">
        <f t="shared" si="15"/>
        <v>0</v>
      </c>
      <c r="E54" s="4">
        <f t="shared" si="15"/>
        <v>0</v>
      </c>
      <c r="F54" s="6">
        <f t="shared" ref="F54:F55" si="22">IF(D54=0,0,B54/D54)</f>
        <v>0</v>
      </c>
      <c r="G54" s="6">
        <f t="shared" si="17"/>
        <v>0</v>
      </c>
      <c r="H54" s="6">
        <f t="shared" si="18"/>
        <v>0</v>
      </c>
      <c r="I54" s="54"/>
      <c r="J54" s="54">
        <f t="shared" si="19"/>
        <v>0</v>
      </c>
      <c r="K54" s="6"/>
      <c r="L54" s="19">
        <f t="shared" si="20"/>
        <v>0</v>
      </c>
      <c r="M54" s="19">
        <f t="shared" si="21"/>
        <v>0</v>
      </c>
    </row>
    <row r="55" spans="1:13" x14ac:dyDescent="0.25">
      <c r="A55" s="17" t="s">
        <v>19</v>
      </c>
      <c r="B55" s="95">
        <f>B17+B36</f>
        <v>5503060.2699999996</v>
      </c>
      <c r="C55" s="63">
        <f>C17+C36</f>
        <v>272236.83999999997</v>
      </c>
      <c r="D55" s="4">
        <f t="shared" si="15"/>
        <v>15281.5</v>
      </c>
      <c r="E55" s="4">
        <f t="shared" si="15"/>
        <v>1560.5</v>
      </c>
      <c r="F55" s="6">
        <f t="shared" si="22"/>
        <v>360.11257206426069</v>
      </c>
      <c r="G55" s="6">
        <f t="shared" si="17"/>
        <v>174.45487984620311</v>
      </c>
      <c r="H55" s="6">
        <f t="shared" si="18"/>
        <v>342.91040909630681</v>
      </c>
      <c r="I55" s="54">
        <v>6201400.0800000001</v>
      </c>
      <c r="J55" s="54">
        <v>768686.31</v>
      </c>
      <c r="K55" s="6">
        <v>299.32</v>
      </c>
      <c r="L55" s="19">
        <f>IF(I55=0,0,(B55-I55)/I55)</f>
        <v>-0.11261002370290557</v>
      </c>
      <c r="M55" s="19">
        <f>IF(K55=0,0,(H55-K55)/K55)</f>
        <v>0.14563146163405993</v>
      </c>
    </row>
    <row r="56" spans="1:13" x14ac:dyDescent="0.25">
      <c r="A56" s="18" t="s">
        <v>20</v>
      </c>
      <c r="B56" s="62">
        <f>SUM(B45:B55)</f>
        <v>27529441.960000001</v>
      </c>
      <c r="C56" s="8">
        <f>SUM(C45:C55)</f>
        <v>2238108.7799999998</v>
      </c>
      <c r="D56" s="110">
        <f>SUM(D45:D55)</f>
        <v>85445.5</v>
      </c>
      <c r="E56" s="4">
        <f t="shared" ref="E56" si="23">E18+E37</f>
        <v>11070.400000000001</v>
      </c>
      <c r="F56" s="9">
        <f>IF(D56=0,0,B56/D56)</f>
        <v>322.18714806514095</v>
      </c>
      <c r="G56" s="9">
        <f>IF(E56=0,0,C56/E56)</f>
        <v>202.17054306980774</v>
      </c>
      <c r="H56" s="9">
        <f>IF(D56+E56=0,0,(B56+C56)/(D56+E56))</f>
        <v>308.42121080568074</v>
      </c>
      <c r="I56" s="54">
        <f t="shared" si="19"/>
        <v>25805151.559999999</v>
      </c>
      <c r="J56" s="54">
        <f>J18+J37</f>
        <v>1996463.88</v>
      </c>
      <c r="K56" s="31">
        <v>296.95999999999998</v>
      </c>
      <c r="L56" s="10">
        <f>IF(I56=0,0,(B56-I56)/I56)</f>
        <v>6.681961917529626E-2</v>
      </c>
      <c r="M56" s="10">
        <f t="shared" si="21"/>
        <v>3.8595133370422835E-2</v>
      </c>
    </row>
    <row r="63" spans="1:13" x14ac:dyDescent="0.25">
      <c r="I63" s="101"/>
    </row>
  </sheetData>
  <phoneticPr fontId="0" type="noConversion"/>
  <pageMargins left="0.59055118110236227" right="0.19685039370078741" top="0.98425196850393704" bottom="3.8" header="0.51181102362204722" footer="0.51181102362204722"/>
  <pageSetup paperSize="9" scale="85" orientation="landscape" r:id="rId1"/>
  <headerFooter alignWithMargins="0">
    <oddFooter>&amp;L&amp;9FORH.AVD./&amp;D/&amp;T/&amp;F</oddFooter>
  </headerFooter>
  <rowBreaks count="2" manualBreakCount="2">
    <brk id="19" max="16383" man="1"/>
    <brk id="3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M60"/>
  <sheetViews>
    <sheetView showZeros="0" topLeftCell="A31" zoomScale="85" zoomScaleNormal="85" zoomScaleSheetLayoutView="100" zoomScalePageLayoutView="50" workbookViewId="0">
      <selection activeCell="P31" sqref="P31"/>
    </sheetView>
  </sheetViews>
  <sheetFormatPr baseColWidth="10" defaultColWidth="9" defaultRowHeight="15.75" x14ac:dyDescent="0.25"/>
  <cols>
    <col min="1" max="1" width="16.25" style="14" customWidth="1"/>
    <col min="2" max="2" width="15.125" customWidth="1"/>
    <col min="3" max="3" width="12.25" customWidth="1"/>
    <col min="4" max="4" width="11.125" customWidth="1"/>
    <col min="5" max="5" width="12" customWidth="1"/>
    <col min="6" max="6" width="11.375" customWidth="1"/>
    <col min="7" max="7" width="9.625" customWidth="1"/>
    <col min="8" max="8" width="11.375" customWidth="1"/>
    <col min="9" max="9" width="12.5" customWidth="1"/>
    <col min="10" max="10" width="10.375" customWidth="1"/>
    <col min="11" max="11" width="10.375" style="34" customWidth="1"/>
    <col min="12" max="12" width="9" customWidth="1"/>
    <col min="13" max="13" width="10" customWidth="1"/>
  </cols>
  <sheetData>
    <row r="2" spans="1:13" ht="20.25" x14ac:dyDescent="0.3">
      <c r="A2" s="20" t="str">
        <f>"MÅLESTATISTIKK FOR MURERE - 1. HALVÅR "&amp;FORS!$A$14</f>
        <v>MÅLESTATISTIKK FOR MURERE - 1. HALVÅR 2018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2018</v>
      </c>
      <c r="G4" s="5"/>
      <c r="H4" s="3"/>
      <c r="I4" s="2" t="str">
        <f>" 1. halvår  "&amp;FORS!$A$14-1</f>
        <v xml:space="preserve"> 1. halvår  2017</v>
      </c>
      <c r="J4" s="5"/>
      <c r="K4" s="3"/>
      <c r="L4" s="46" t="s">
        <v>29</v>
      </c>
      <c r="M4" s="3"/>
    </row>
    <row r="5" spans="1:13" x14ac:dyDescent="0.25">
      <c r="A5" s="47"/>
      <c r="B5" s="48" t="s">
        <v>6</v>
      </c>
      <c r="C5" s="48" t="s">
        <v>6</v>
      </c>
      <c r="D5" s="48" t="s">
        <v>6</v>
      </c>
      <c r="E5" s="48" t="s">
        <v>6</v>
      </c>
      <c r="F5" s="48" t="s">
        <v>6</v>
      </c>
      <c r="G5" s="48" t="s">
        <v>6</v>
      </c>
      <c r="H5" s="49" t="s">
        <v>33</v>
      </c>
      <c r="I5" s="48" t="s">
        <v>6</v>
      </c>
      <c r="J5" s="48" t="s">
        <v>6</v>
      </c>
      <c r="K5" s="49" t="s">
        <v>31</v>
      </c>
      <c r="L5" s="48" t="s">
        <v>6</v>
      </c>
      <c r="M5" s="49" t="s">
        <v>31</v>
      </c>
    </row>
    <row r="6" spans="1:13" x14ac:dyDescent="0.25">
      <c r="A6" s="51"/>
      <c r="B6" s="52" t="s">
        <v>30</v>
      </c>
      <c r="C6" s="52" t="s">
        <v>32</v>
      </c>
      <c r="D6" s="52" t="s">
        <v>30</v>
      </c>
      <c r="E6" s="52" t="s">
        <v>32</v>
      </c>
      <c r="F6" s="52" t="s">
        <v>30</v>
      </c>
      <c r="G6" s="52" t="s">
        <v>32</v>
      </c>
      <c r="H6" s="53" t="s">
        <v>34</v>
      </c>
      <c r="I6" s="52" t="s">
        <v>30</v>
      </c>
      <c r="J6" s="52" t="s">
        <v>32</v>
      </c>
      <c r="K6" s="53" t="s">
        <v>28</v>
      </c>
      <c r="L6" s="52" t="s">
        <v>30</v>
      </c>
      <c r="M6" s="53" t="s">
        <v>28</v>
      </c>
    </row>
    <row r="7" spans="1:13" x14ac:dyDescent="0.25">
      <c r="A7" s="16" t="s">
        <v>25</v>
      </c>
      <c r="B7" s="21"/>
      <c r="C7" s="21"/>
      <c r="D7" s="21"/>
      <c r="E7" s="21"/>
      <c r="F7" s="6">
        <f>IF(D7=0,0,B7/D7)</f>
        <v>0</v>
      </c>
      <c r="G7" s="6">
        <f>IF(E7=0,0,C7/E7)</f>
        <v>0</v>
      </c>
      <c r="H7" s="6">
        <f>IF(D7+E7=0,0,(B7+C7)/(D7+E7))</f>
        <v>0</v>
      </c>
      <c r="I7" s="21"/>
      <c r="J7" s="21"/>
      <c r="K7" s="35">
        <v>0</v>
      </c>
      <c r="L7" s="19">
        <f>IF(I7=0,0,(B7-I7)/I7)</f>
        <v>0</v>
      </c>
      <c r="M7" s="19">
        <f>IF(K7=0,0,(H7-K7)/K7)</f>
        <v>0</v>
      </c>
    </row>
    <row r="8" spans="1:13" x14ac:dyDescent="0.25">
      <c r="A8" s="17" t="s">
        <v>7</v>
      </c>
      <c r="B8" s="75">
        <v>0</v>
      </c>
      <c r="C8" s="77"/>
      <c r="D8" s="75"/>
      <c r="E8" s="21"/>
      <c r="F8" s="6">
        <f t="shared" ref="F8:F18" si="0">IF(D8=0,0,B8/D8)</f>
        <v>0</v>
      </c>
      <c r="G8" s="6">
        <f t="shared" ref="G8:G18" si="1">IF(E8=0,0,C8/E8)</f>
        <v>0</v>
      </c>
      <c r="H8" s="6">
        <f t="shared" ref="H8:H18" si="2">IF(D8+E8=0,0,(B8+C8)/(D8+E8))</f>
        <v>0</v>
      </c>
      <c r="I8" s="21">
        <v>792063.31</v>
      </c>
      <c r="J8" s="21"/>
      <c r="K8" s="35">
        <v>263.14999999999998</v>
      </c>
      <c r="L8" s="19">
        <f t="shared" ref="L8:L16" si="3">IF(I8=0,0,(B8-I8)/I8)</f>
        <v>-1</v>
      </c>
      <c r="M8" s="19">
        <f t="shared" ref="M8:M18" si="4">IF(K8=0,0,(H8-K8)/K8)</f>
        <v>-1</v>
      </c>
    </row>
    <row r="9" spans="1:13" x14ac:dyDescent="0.25">
      <c r="A9" s="17" t="s">
        <v>8</v>
      </c>
      <c r="B9" s="21"/>
      <c r="C9" s="21"/>
      <c r="D9" s="21"/>
      <c r="E9" s="21"/>
      <c r="F9" s="6">
        <f t="shared" si="0"/>
        <v>0</v>
      </c>
      <c r="G9" s="6">
        <f t="shared" si="1"/>
        <v>0</v>
      </c>
      <c r="H9" s="6">
        <f t="shared" si="2"/>
        <v>0</v>
      </c>
      <c r="I9" s="21"/>
      <c r="J9" s="21"/>
      <c r="K9" s="35">
        <v>0</v>
      </c>
      <c r="L9" s="19">
        <f t="shared" si="3"/>
        <v>0</v>
      </c>
      <c r="M9" s="19">
        <f t="shared" si="4"/>
        <v>0</v>
      </c>
    </row>
    <row r="10" spans="1:13" x14ac:dyDescent="0.25">
      <c r="A10" s="17" t="s">
        <v>10</v>
      </c>
      <c r="B10" s="61"/>
      <c r="C10" s="21"/>
      <c r="D10" s="61"/>
      <c r="E10" s="21"/>
      <c r="F10" s="6">
        <f t="shared" si="0"/>
        <v>0</v>
      </c>
      <c r="G10" s="6">
        <f t="shared" si="1"/>
        <v>0</v>
      </c>
      <c r="H10" s="6">
        <f>IF(D10+E10=0,0,(B10+C10)/(D10+E10))</f>
        <v>0</v>
      </c>
      <c r="I10" s="21"/>
      <c r="J10" s="21"/>
      <c r="K10" s="35"/>
      <c r="L10" s="19">
        <f t="shared" si="3"/>
        <v>0</v>
      </c>
      <c r="M10" s="19">
        <f t="shared" si="4"/>
        <v>0</v>
      </c>
    </row>
    <row r="11" spans="1:13" x14ac:dyDescent="0.25">
      <c r="A11" s="17" t="s">
        <v>11</v>
      </c>
      <c r="B11" s="21"/>
      <c r="C11" s="21"/>
      <c r="D11" s="21"/>
      <c r="E11" s="21"/>
      <c r="F11" s="6">
        <f t="shared" si="0"/>
        <v>0</v>
      </c>
      <c r="G11" s="6">
        <f t="shared" si="1"/>
        <v>0</v>
      </c>
      <c r="H11" s="6">
        <f t="shared" si="2"/>
        <v>0</v>
      </c>
      <c r="I11" s="21"/>
      <c r="J11" s="21"/>
      <c r="K11" s="35">
        <v>0</v>
      </c>
      <c r="L11" s="19">
        <f t="shared" si="3"/>
        <v>0</v>
      </c>
      <c r="M11" s="19">
        <f t="shared" si="4"/>
        <v>0</v>
      </c>
    </row>
    <row r="12" spans="1:13" x14ac:dyDescent="0.25">
      <c r="A12" s="17" t="s">
        <v>13</v>
      </c>
      <c r="B12" s="146">
        <v>955449</v>
      </c>
      <c r="C12" s="146"/>
      <c r="D12" s="146">
        <v>3425</v>
      </c>
      <c r="E12" s="125"/>
      <c r="F12" s="6">
        <f>IF(D12=0,0,B12/D12)</f>
        <v>278.96321167883212</v>
      </c>
      <c r="G12" s="6">
        <f t="shared" si="1"/>
        <v>0</v>
      </c>
      <c r="H12" s="6">
        <f t="shared" si="2"/>
        <v>278.96321167883212</v>
      </c>
      <c r="I12" s="21">
        <v>1437365</v>
      </c>
      <c r="J12" s="21"/>
      <c r="K12" s="35">
        <v>323.37</v>
      </c>
      <c r="L12" s="19">
        <f t="shared" si="3"/>
        <v>-0.33527739996451839</v>
      </c>
      <c r="M12" s="19">
        <f t="shared" si="4"/>
        <v>-0.13732500949738033</v>
      </c>
    </row>
    <row r="13" spans="1:13" x14ac:dyDescent="0.25">
      <c r="A13" s="17" t="s">
        <v>15</v>
      </c>
      <c r="B13" s="21"/>
      <c r="C13" s="21"/>
      <c r="D13" s="21"/>
      <c r="E13" s="21"/>
      <c r="F13" s="6">
        <f t="shared" si="0"/>
        <v>0</v>
      </c>
      <c r="G13" s="6"/>
      <c r="H13" s="6">
        <f t="shared" si="2"/>
        <v>0</v>
      </c>
      <c r="I13" s="21"/>
      <c r="J13" s="21"/>
      <c r="K13" s="35">
        <v>0</v>
      </c>
      <c r="L13" s="19">
        <f t="shared" si="3"/>
        <v>0</v>
      </c>
      <c r="M13" s="19">
        <f t="shared" si="4"/>
        <v>0</v>
      </c>
    </row>
    <row r="14" spans="1:13" x14ac:dyDescent="0.25">
      <c r="A14" s="17" t="s">
        <v>14</v>
      </c>
      <c r="B14" s="21"/>
      <c r="C14" s="21"/>
      <c r="D14" s="21"/>
      <c r="E14" s="21"/>
      <c r="F14" s="6">
        <f t="shared" si="0"/>
        <v>0</v>
      </c>
      <c r="G14" s="6">
        <f t="shared" si="1"/>
        <v>0</v>
      </c>
      <c r="H14" s="6">
        <f t="shared" si="2"/>
        <v>0</v>
      </c>
      <c r="I14" s="21"/>
      <c r="J14" s="21"/>
      <c r="K14" s="35">
        <v>0</v>
      </c>
      <c r="L14" s="19">
        <f t="shared" si="3"/>
        <v>0</v>
      </c>
      <c r="M14" s="19">
        <f t="shared" si="4"/>
        <v>0</v>
      </c>
    </row>
    <row r="15" spans="1:13" x14ac:dyDescent="0.25">
      <c r="A15" s="17" t="s">
        <v>16</v>
      </c>
      <c r="B15" s="63">
        <v>4621229.53</v>
      </c>
      <c r="C15" s="4">
        <v>418829.91</v>
      </c>
      <c r="D15" s="63">
        <v>15514.01</v>
      </c>
      <c r="E15" s="4">
        <v>1482.95</v>
      </c>
      <c r="F15" s="6">
        <f>IF(D15=0,0,B15/D15)</f>
        <v>297.87460044179426</v>
      </c>
      <c r="G15" s="6">
        <f>IF(E15=0,0,C15/E15)</f>
        <v>282.43023028423073</v>
      </c>
      <c r="H15" s="6">
        <f>IF(D15+E15=0,0,(B15+C15)/(D15+E15))</f>
        <v>296.5271107303895</v>
      </c>
      <c r="I15" s="21">
        <v>3652290</v>
      </c>
      <c r="J15" s="21">
        <v>433063</v>
      </c>
      <c r="K15" s="35">
        <v>264.25</v>
      </c>
      <c r="L15" s="19">
        <f>IF(I15=0,0,(B15-I15)/I15)</f>
        <v>0.26529643867272323</v>
      </c>
      <c r="M15" s="19">
        <f t="shared" si="4"/>
        <v>0.1221461144007171</v>
      </c>
    </row>
    <row r="16" spans="1:13" x14ac:dyDescent="0.25">
      <c r="A16" s="17" t="s">
        <v>17</v>
      </c>
      <c r="B16" s="21"/>
      <c r="C16" s="21"/>
      <c r="D16" s="21"/>
      <c r="E16" s="21"/>
      <c r="F16" s="6">
        <f t="shared" si="0"/>
        <v>0</v>
      </c>
      <c r="G16" s="6">
        <f t="shared" si="1"/>
        <v>0</v>
      </c>
      <c r="H16" s="6">
        <f t="shared" si="2"/>
        <v>0</v>
      </c>
      <c r="I16" s="21"/>
      <c r="J16" s="21"/>
      <c r="K16" s="35">
        <v>0</v>
      </c>
      <c r="L16" s="19">
        <f t="shared" si="3"/>
        <v>0</v>
      </c>
      <c r="M16" s="19">
        <f t="shared" si="4"/>
        <v>0</v>
      </c>
    </row>
    <row r="17" spans="1:13" x14ac:dyDescent="0.25">
      <c r="A17" s="17" t="s">
        <v>19</v>
      </c>
      <c r="B17" s="175">
        <v>11878661</v>
      </c>
      <c r="C17" s="158"/>
      <c r="D17" s="149">
        <v>42064</v>
      </c>
      <c r="E17" s="81"/>
      <c r="F17" s="6">
        <f t="shared" si="0"/>
        <v>282.39494579688096</v>
      </c>
      <c r="G17" s="6">
        <f t="shared" si="1"/>
        <v>0</v>
      </c>
      <c r="H17" s="6">
        <f t="shared" si="2"/>
        <v>282.39494579688096</v>
      </c>
      <c r="I17" s="21">
        <v>9791594</v>
      </c>
      <c r="J17" s="21">
        <v>1545523</v>
      </c>
      <c r="K17" s="35">
        <v>261.68</v>
      </c>
      <c r="L17" s="19">
        <f>IF(I17=0,0,(B17-I17)/I17)</f>
        <v>0.21314884992167771</v>
      </c>
      <c r="M17" s="19">
        <f t="shared" si="4"/>
        <v>7.9161364249774352E-2</v>
      </c>
    </row>
    <row r="18" spans="1:13" x14ac:dyDescent="0.25">
      <c r="A18" s="17" t="s">
        <v>18</v>
      </c>
      <c r="B18" s="159">
        <v>1039021.5</v>
      </c>
      <c r="C18" s="154">
        <v>0</v>
      </c>
      <c r="D18" s="155">
        <v>3113</v>
      </c>
      <c r="E18" s="21"/>
      <c r="F18" s="6">
        <f t="shared" si="0"/>
        <v>333.76855123674909</v>
      </c>
      <c r="G18" s="6">
        <f t="shared" si="1"/>
        <v>0</v>
      </c>
      <c r="H18" s="6">
        <f t="shared" si="2"/>
        <v>333.76855123674909</v>
      </c>
      <c r="I18" s="21">
        <v>1347036.5</v>
      </c>
      <c r="J18" s="21"/>
      <c r="K18" s="35">
        <v>281.18</v>
      </c>
      <c r="L18" s="19">
        <f>IF(I18=0,0,(B18-I18)/I18)</f>
        <v>-0.22866121296638955</v>
      </c>
      <c r="M18" s="19">
        <f t="shared" si="4"/>
        <v>0.1870280647156593</v>
      </c>
    </row>
    <row r="19" spans="1:13" s="11" customFormat="1" x14ac:dyDescent="0.25">
      <c r="A19" s="18" t="s">
        <v>20</v>
      </c>
      <c r="B19" s="62">
        <f>SUM(B7:B18)</f>
        <v>18494361.030000001</v>
      </c>
      <c r="C19" s="8">
        <f>SUM(C7:C18)</f>
        <v>418829.91</v>
      </c>
      <c r="D19" s="62">
        <f>SUM(D7:D18)</f>
        <v>64116.01</v>
      </c>
      <c r="E19" s="8">
        <f>SUM(E7:E18)</f>
        <v>1482.95</v>
      </c>
      <c r="F19" s="9">
        <f>IF(D19=0,0,B19/D19)</f>
        <v>288.45152762937056</v>
      </c>
      <c r="G19" s="9">
        <f>IF(E19=0,0,C19/E19)</f>
        <v>282.43023028423073</v>
      </c>
      <c r="H19" s="9">
        <f>IF(D19+E19=0,0,(B19+C19)/(D19+E19))</f>
        <v>288.3154083540349</v>
      </c>
      <c r="I19" s="55">
        <f>SUM(I8:I18)</f>
        <v>17020348.810000002</v>
      </c>
      <c r="J19" s="55">
        <f>SUM(J8:J18)</f>
        <v>1978586</v>
      </c>
      <c r="K19" s="36">
        <v>270.43</v>
      </c>
      <c r="L19" s="32">
        <f>IF(I19=0,0,(B19-I19)/I19)</f>
        <v>8.660293842708848E-2</v>
      </c>
      <c r="M19" s="32">
        <f t="shared" ref="M19" si="5">IF(K19=0,0,(H19-K19)/K19)</f>
        <v>6.6136923987852286E-2</v>
      </c>
    </row>
    <row r="21" spans="1:13" ht="11.25" customHeight="1" x14ac:dyDescent="0.25"/>
    <row r="22" spans="1:13" ht="20.25" x14ac:dyDescent="0.3">
      <c r="A22" s="20" t="str">
        <f>"MÅLESTATISTIKK FOR MURERE - 2. HALVÅR "&amp;FORS!$A$14</f>
        <v>MÅLESTATISTIKK FOR MURERE - 2. HALVÅR 2018</v>
      </c>
    </row>
    <row r="23" spans="1:13" x14ac:dyDescent="0.25">
      <c r="B23" s="13"/>
      <c r="C23" s="13"/>
      <c r="D23" s="13"/>
      <c r="E23" s="13"/>
      <c r="F23" s="13"/>
      <c r="G23" s="13"/>
      <c r="H23" s="13"/>
      <c r="I23" s="13"/>
      <c r="J23" s="13"/>
      <c r="L23" s="13"/>
      <c r="M23" s="13"/>
    </row>
    <row r="24" spans="1:13" x14ac:dyDescent="0.25">
      <c r="A24" s="15"/>
      <c r="B24" s="2" t="s">
        <v>4</v>
      </c>
      <c r="C24" s="3"/>
      <c r="D24" s="2" t="s">
        <v>5</v>
      </c>
      <c r="E24" s="3"/>
      <c r="F24" s="2" t="str">
        <f>"Fortjeneste 2. halvår  "&amp;FORS!$A$14-0</f>
        <v>Fortjeneste 2. halvår  2018</v>
      </c>
      <c r="G24" s="5"/>
      <c r="H24" s="3"/>
      <c r="I24" s="2" t="str">
        <f>" 2. halvår  "&amp;FORS!$A$14-1</f>
        <v xml:space="preserve"> 2. halvår  2017</v>
      </c>
      <c r="J24" s="5"/>
      <c r="K24" s="3"/>
      <c r="L24" s="46" t="s">
        <v>29</v>
      </c>
      <c r="M24" s="3"/>
    </row>
    <row r="25" spans="1:13" x14ac:dyDescent="0.25">
      <c r="A25" s="47"/>
      <c r="B25" s="48" t="s">
        <v>6</v>
      </c>
      <c r="C25" s="48" t="s">
        <v>6</v>
      </c>
      <c r="D25" s="48" t="s">
        <v>6</v>
      </c>
      <c r="E25" s="48" t="s">
        <v>6</v>
      </c>
      <c r="F25" s="48" t="s">
        <v>6</v>
      </c>
      <c r="G25" s="48" t="s">
        <v>6</v>
      </c>
      <c r="H25" s="49" t="s">
        <v>33</v>
      </c>
      <c r="I25" s="48" t="s">
        <v>6</v>
      </c>
      <c r="J25" s="48" t="s">
        <v>6</v>
      </c>
      <c r="K25" s="49" t="s">
        <v>31</v>
      </c>
      <c r="L25" s="48" t="s">
        <v>6</v>
      </c>
      <c r="M25" s="49" t="s">
        <v>31</v>
      </c>
    </row>
    <row r="26" spans="1:13" x14ac:dyDescent="0.25">
      <c r="A26" s="51"/>
      <c r="B26" s="52" t="s">
        <v>30</v>
      </c>
      <c r="C26" s="52" t="s">
        <v>32</v>
      </c>
      <c r="D26" s="52" t="s">
        <v>30</v>
      </c>
      <c r="E26" s="52" t="s">
        <v>32</v>
      </c>
      <c r="F26" s="52" t="s">
        <v>30</v>
      </c>
      <c r="G26" s="52" t="s">
        <v>32</v>
      </c>
      <c r="H26" s="53" t="s">
        <v>34</v>
      </c>
      <c r="I26" s="52" t="s">
        <v>30</v>
      </c>
      <c r="J26" s="52" t="s">
        <v>32</v>
      </c>
      <c r="K26" s="53" t="s">
        <v>28</v>
      </c>
      <c r="L26" s="52" t="s">
        <v>30</v>
      </c>
      <c r="M26" s="53" t="s">
        <v>28</v>
      </c>
    </row>
    <row r="27" spans="1:13" ht="16.5" customHeight="1" x14ac:dyDescent="0.25">
      <c r="A27" s="16" t="s">
        <v>25</v>
      </c>
      <c r="B27" s="21"/>
      <c r="C27" s="21"/>
      <c r="D27" s="21"/>
      <c r="E27" s="21"/>
      <c r="F27" s="6">
        <f t="shared" ref="F27:F38" si="6">IF(D27=0,0,B27/D27)</f>
        <v>0</v>
      </c>
      <c r="G27" s="6">
        <f>IF(E27=0,0,C27/E27)</f>
        <v>0</v>
      </c>
      <c r="H27" s="6">
        <f>IF(D27+E27=0,0,(B27+C27)/(D27+E27))</f>
        <v>0</v>
      </c>
      <c r="I27" s="21"/>
      <c r="J27" s="21"/>
      <c r="K27" s="35">
        <v>0</v>
      </c>
      <c r="L27" s="19">
        <f>IF(I27=0,0,(B27-I27)/I27)</f>
        <v>0</v>
      </c>
      <c r="M27" s="19">
        <f>IF(K27=0,0,(H27-K27)/K27)</f>
        <v>0</v>
      </c>
    </row>
    <row r="28" spans="1:13" ht="16.5" customHeight="1" x14ac:dyDescent="0.25">
      <c r="A28" s="17" t="s">
        <v>7</v>
      </c>
      <c r="B28" s="75"/>
      <c r="C28" s="77"/>
      <c r="D28" s="96"/>
      <c r="E28" s="21"/>
      <c r="F28" s="6">
        <f t="shared" si="6"/>
        <v>0</v>
      </c>
      <c r="G28" s="6">
        <f t="shared" ref="G28:G38" si="7">IF(E28=0,0,C28/E28)</f>
        <v>0</v>
      </c>
      <c r="H28" s="6">
        <f t="shared" ref="H28:H38" si="8">IF(D28+E28=0,0,(B28+C28)/(D28+E28))</f>
        <v>0</v>
      </c>
      <c r="I28" s="21">
        <v>181085.32</v>
      </c>
      <c r="J28" s="21"/>
      <c r="K28" s="35">
        <v>283.39</v>
      </c>
      <c r="L28" s="19">
        <f t="shared" ref="L28:L39" si="9">IF(I28=0,0,(B28-I28)/I28)</f>
        <v>-1</v>
      </c>
      <c r="M28" s="19">
        <f t="shared" ref="M28:M39" si="10">IF(K28=0,0,(H28-K28)/K28)</f>
        <v>-1</v>
      </c>
    </row>
    <row r="29" spans="1:13" ht="16.5" customHeight="1" x14ac:dyDescent="0.25">
      <c r="A29" s="17" t="s">
        <v>8</v>
      </c>
      <c r="B29" s="21"/>
      <c r="C29" s="26"/>
      <c r="D29" s="21"/>
      <c r="E29" s="21"/>
      <c r="F29" s="6">
        <f t="shared" si="6"/>
        <v>0</v>
      </c>
      <c r="G29" s="6">
        <f t="shared" si="7"/>
        <v>0</v>
      </c>
      <c r="H29" s="6">
        <f t="shared" si="8"/>
        <v>0</v>
      </c>
      <c r="I29" s="21"/>
      <c r="J29" s="26"/>
      <c r="K29" s="35">
        <v>0</v>
      </c>
      <c r="L29" s="19">
        <f t="shared" si="9"/>
        <v>0</v>
      </c>
      <c r="M29" s="19">
        <f t="shared" si="10"/>
        <v>0</v>
      </c>
    </row>
    <row r="30" spans="1:13" ht="16.5" customHeight="1" x14ac:dyDescent="0.25">
      <c r="A30" s="17" t="s">
        <v>10</v>
      </c>
      <c r="B30" s="21"/>
      <c r="C30" s="21"/>
      <c r="D30" s="21"/>
      <c r="E30" s="21"/>
      <c r="F30" s="6">
        <f t="shared" si="6"/>
        <v>0</v>
      </c>
      <c r="G30" s="6">
        <f t="shared" si="7"/>
        <v>0</v>
      </c>
      <c r="H30" s="6">
        <f t="shared" si="8"/>
        <v>0</v>
      </c>
      <c r="I30" s="21"/>
      <c r="J30" s="21"/>
      <c r="K30" s="35"/>
      <c r="L30" s="19">
        <f t="shared" si="9"/>
        <v>0</v>
      </c>
      <c r="M30" s="19">
        <f t="shared" si="10"/>
        <v>0</v>
      </c>
    </row>
    <row r="31" spans="1:13" ht="16.5" customHeight="1" x14ac:dyDescent="0.25">
      <c r="A31" s="17" t="s">
        <v>11</v>
      </c>
      <c r="B31" s="21"/>
      <c r="C31" s="21"/>
      <c r="D31" s="21"/>
      <c r="E31" s="21"/>
      <c r="F31" s="6">
        <f t="shared" si="6"/>
        <v>0</v>
      </c>
      <c r="G31" s="6">
        <f t="shared" si="7"/>
        <v>0</v>
      </c>
      <c r="H31" s="6">
        <f t="shared" si="8"/>
        <v>0</v>
      </c>
      <c r="I31" s="21"/>
      <c r="J31" s="21"/>
      <c r="K31" s="35">
        <v>0</v>
      </c>
      <c r="L31" s="19">
        <f t="shared" si="9"/>
        <v>0</v>
      </c>
      <c r="M31" s="19">
        <f t="shared" si="10"/>
        <v>0</v>
      </c>
    </row>
    <row r="32" spans="1:13" ht="16.5" customHeight="1" x14ac:dyDescent="0.25">
      <c r="A32" s="17" t="s">
        <v>13</v>
      </c>
      <c r="B32" s="88">
        <v>1105862</v>
      </c>
      <c r="C32" s="88"/>
      <c r="D32" s="88">
        <v>3689</v>
      </c>
      <c r="E32" s="21"/>
      <c r="F32" s="6">
        <f t="shared" si="6"/>
        <v>299.77283816752509</v>
      </c>
      <c r="G32" s="6">
        <f t="shared" si="7"/>
        <v>0</v>
      </c>
      <c r="H32" s="6">
        <f t="shared" si="8"/>
        <v>299.77283816752509</v>
      </c>
      <c r="I32" s="21">
        <v>1102908</v>
      </c>
      <c r="J32" s="21"/>
      <c r="K32" s="35">
        <v>323.91000000000003</v>
      </c>
      <c r="L32" s="19">
        <f>IF(I32=0,0,(B32-I32)/I32)</f>
        <v>2.6783738988202101E-3</v>
      </c>
      <c r="M32" s="19">
        <f t="shared" si="10"/>
        <v>-7.4518112538899478E-2</v>
      </c>
    </row>
    <row r="33" spans="1:13" ht="16.5" customHeight="1" x14ac:dyDescent="0.25">
      <c r="A33" s="17" t="s">
        <v>15</v>
      </c>
      <c r="B33" s="21"/>
      <c r="C33" s="21"/>
      <c r="D33" s="21"/>
      <c r="E33" s="21"/>
      <c r="F33" s="6">
        <f t="shared" si="6"/>
        <v>0</v>
      </c>
      <c r="G33" s="6"/>
      <c r="H33" s="6"/>
      <c r="I33" s="21"/>
      <c r="J33" s="21"/>
      <c r="K33" s="35"/>
      <c r="L33" s="19">
        <f t="shared" si="9"/>
        <v>0</v>
      </c>
      <c r="M33" s="19">
        <f t="shared" si="10"/>
        <v>0</v>
      </c>
    </row>
    <row r="34" spans="1:13" ht="16.5" customHeight="1" x14ac:dyDescent="0.25">
      <c r="A34" s="17" t="s">
        <v>14</v>
      </c>
      <c r="B34" s="21"/>
      <c r="C34" s="21"/>
      <c r="D34" s="21"/>
      <c r="E34" s="21"/>
      <c r="F34" s="6">
        <f t="shared" si="6"/>
        <v>0</v>
      </c>
      <c r="G34" s="6">
        <f t="shared" si="7"/>
        <v>0</v>
      </c>
      <c r="H34" s="6">
        <f t="shared" si="8"/>
        <v>0</v>
      </c>
      <c r="I34" s="21"/>
      <c r="J34" s="21"/>
      <c r="K34" s="35">
        <v>0</v>
      </c>
      <c r="L34" s="19">
        <f t="shared" si="9"/>
        <v>0</v>
      </c>
      <c r="M34" s="19">
        <f t="shared" si="10"/>
        <v>0</v>
      </c>
    </row>
    <row r="35" spans="1:13" ht="16.5" customHeight="1" x14ac:dyDescent="0.25">
      <c r="A35" s="17" t="s">
        <v>16</v>
      </c>
      <c r="B35" s="61">
        <v>4467553.4400000004</v>
      </c>
      <c r="C35" s="21">
        <v>227917.91</v>
      </c>
      <c r="D35" s="61">
        <v>15010.18</v>
      </c>
      <c r="E35" s="21">
        <v>1127.08</v>
      </c>
      <c r="F35" s="6">
        <f t="shared" si="6"/>
        <v>297.63490111377746</v>
      </c>
      <c r="G35" s="6">
        <f>IF(E35=0,0,C35/E35)</f>
        <v>202.21981580721868</v>
      </c>
      <c r="H35" s="6">
        <f>IF(D35+E35=0,0,(B35+C35)/(D35+E35))</f>
        <v>290.97079367872863</v>
      </c>
      <c r="I35" s="21">
        <v>5649468</v>
      </c>
      <c r="J35" s="21"/>
      <c r="K35" s="35">
        <v>279.5</v>
      </c>
      <c r="L35" s="19">
        <f>IF(I35=0,0,(B35-I35)/I35)</f>
        <v>-0.20920811658726088</v>
      </c>
      <c r="M35" s="19">
        <f t="shared" si="10"/>
        <v>4.1040406721748211E-2</v>
      </c>
    </row>
    <row r="36" spans="1:13" ht="16.5" customHeight="1" x14ac:dyDescent="0.25">
      <c r="A36" s="17" t="s">
        <v>17</v>
      </c>
      <c r="B36" s="21"/>
      <c r="C36" s="21"/>
      <c r="D36" s="21"/>
      <c r="E36" s="21"/>
      <c r="F36" s="6">
        <f t="shared" si="6"/>
        <v>0</v>
      </c>
      <c r="G36" s="6">
        <f t="shared" si="7"/>
        <v>0</v>
      </c>
      <c r="H36" s="6">
        <f t="shared" si="8"/>
        <v>0</v>
      </c>
      <c r="I36" s="21"/>
      <c r="J36" s="21"/>
      <c r="K36" s="35">
        <v>0</v>
      </c>
      <c r="L36" s="19">
        <f t="shared" si="9"/>
        <v>0</v>
      </c>
      <c r="M36" s="19">
        <f t="shared" si="10"/>
        <v>0</v>
      </c>
    </row>
    <row r="37" spans="1:13" ht="16.5" customHeight="1" x14ac:dyDescent="0.25">
      <c r="A37" s="17" t="s">
        <v>19</v>
      </c>
      <c r="B37" s="130">
        <v>8436850</v>
      </c>
      <c r="C37" s="78"/>
      <c r="D37" s="177">
        <v>26749</v>
      </c>
      <c r="E37" s="21"/>
      <c r="F37" s="6">
        <f t="shared" si="6"/>
        <v>315.40805263748177</v>
      </c>
      <c r="G37" s="6">
        <f t="shared" si="7"/>
        <v>0</v>
      </c>
      <c r="H37" s="6">
        <f t="shared" si="8"/>
        <v>315.40805263748177</v>
      </c>
      <c r="I37" s="21">
        <v>10918419</v>
      </c>
      <c r="J37" s="21"/>
      <c r="K37" s="35">
        <v>281.17</v>
      </c>
      <c r="L37" s="19">
        <f>IF(I37=0,0,(B37-I37)/I37)</f>
        <v>-0.22728281448074122</v>
      </c>
      <c r="M37" s="19">
        <f t="shared" si="10"/>
        <v>0.1217699350481266</v>
      </c>
    </row>
    <row r="38" spans="1:13" ht="16.5" customHeight="1" x14ac:dyDescent="0.25">
      <c r="A38" s="17" t="s">
        <v>18</v>
      </c>
      <c r="B38" s="159">
        <v>1073851.5</v>
      </c>
      <c r="C38" s="154">
        <v>0</v>
      </c>
      <c r="D38" s="155">
        <v>3224</v>
      </c>
      <c r="E38" s="21"/>
      <c r="F38" s="6">
        <f t="shared" si="6"/>
        <v>333.08049007444168</v>
      </c>
      <c r="G38" s="6">
        <f t="shared" si="7"/>
        <v>0</v>
      </c>
      <c r="H38" s="6">
        <f t="shared" si="8"/>
        <v>333.08049007444168</v>
      </c>
      <c r="I38" s="21">
        <v>714960</v>
      </c>
      <c r="J38" s="21">
        <v>2611.5</v>
      </c>
      <c r="K38" s="35">
        <v>273.77</v>
      </c>
      <c r="L38" s="19">
        <f>IF(I38=0,0,(B38-I38)/I38)</f>
        <v>0.50197423632091309</v>
      </c>
      <c r="M38" s="19">
        <f t="shared" si="10"/>
        <v>0.21664349663747565</v>
      </c>
    </row>
    <row r="39" spans="1:13" x14ac:dyDescent="0.25">
      <c r="A39" s="18" t="s">
        <v>20</v>
      </c>
      <c r="B39" s="8">
        <f>SUM(B28:B38)</f>
        <v>15084116.940000001</v>
      </c>
      <c r="C39" s="8"/>
      <c r="D39" s="8">
        <f>SUM(D28:D38)</f>
        <v>48672.18</v>
      </c>
      <c r="E39" s="8"/>
      <c r="F39" s="9">
        <f>IF(D39=0,0,B39/D39)</f>
        <v>309.91249909085644</v>
      </c>
      <c r="G39" s="9">
        <f>IF(E39=0,0,C39/E39)</f>
        <v>0</v>
      </c>
      <c r="H39" s="9">
        <f>IF(D39+E39=0,0,(B39+C39)/(D39+E39))</f>
        <v>309.91249909085644</v>
      </c>
      <c r="I39" s="55">
        <f>SUM(I27:I38)</f>
        <v>18566840.32</v>
      </c>
      <c r="J39" s="21">
        <f>SUM(J35:J38)</f>
        <v>2611.5</v>
      </c>
      <c r="K39" s="36">
        <v>278.04000000000002</v>
      </c>
      <c r="L39" s="10">
        <f t="shared" si="9"/>
        <v>-0.18757760178765834</v>
      </c>
      <c r="M39" s="10">
        <f t="shared" si="10"/>
        <v>0.11463278337957279</v>
      </c>
    </row>
    <row r="40" spans="1:13" ht="13.5" customHeight="1" x14ac:dyDescent="0.25"/>
    <row r="41" spans="1:13" ht="21" customHeight="1" x14ac:dyDescent="0.25"/>
    <row r="42" spans="1:13" ht="20.25" x14ac:dyDescent="0.3">
      <c r="A42" s="20" t="str">
        <f>"MÅLESTATISTIKK FOR MURERE - GJENNOMSNITT HELE ÅRET  "&amp;FORS!$A$14</f>
        <v>MÅLESTATISTIKK FOR MURERE - GJENNOMSNITT HELE ÅRET  2018</v>
      </c>
    </row>
    <row r="43" spans="1:13" x14ac:dyDescent="0.25">
      <c r="B43" s="13"/>
      <c r="C43" s="13"/>
      <c r="D43" s="13"/>
      <c r="E43" s="13"/>
      <c r="F43" s="13"/>
      <c r="G43" s="13"/>
      <c r="H43" s="13"/>
      <c r="I43" s="13"/>
      <c r="J43" s="13"/>
      <c r="L43" s="13"/>
      <c r="M43" s="13"/>
    </row>
    <row r="44" spans="1:13" x14ac:dyDescent="0.25">
      <c r="A44" s="15"/>
      <c r="B44" s="2" t="s">
        <v>4</v>
      </c>
      <c r="C44" s="3"/>
      <c r="D44" s="2" t="s">
        <v>5</v>
      </c>
      <c r="E44" s="3"/>
      <c r="F44" s="2" t="str">
        <f>"Fortjeneste hele  "&amp;FORS!$A$14-0</f>
        <v>Fortjeneste hele  2018</v>
      </c>
      <c r="G44" s="5"/>
      <c r="H44" s="3"/>
      <c r="I44" s="2" t="str">
        <f>" Hele året  "&amp;FORS!$A$14-1</f>
        <v xml:space="preserve"> Hele året  2017</v>
      </c>
      <c r="J44" s="5"/>
      <c r="K44" s="3"/>
      <c r="L44" s="46" t="s">
        <v>29</v>
      </c>
      <c r="M44" s="3"/>
    </row>
    <row r="45" spans="1:13" x14ac:dyDescent="0.25">
      <c r="A45" s="47"/>
      <c r="B45" s="48" t="s">
        <v>6</v>
      </c>
      <c r="C45" s="48" t="s">
        <v>6</v>
      </c>
      <c r="D45" s="48" t="s">
        <v>6</v>
      </c>
      <c r="E45" s="48" t="s">
        <v>6</v>
      </c>
      <c r="F45" s="48" t="s">
        <v>6</v>
      </c>
      <c r="G45" s="48" t="s">
        <v>6</v>
      </c>
      <c r="H45" s="49" t="s">
        <v>33</v>
      </c>
      <c r="I45" s="48" t="s">
        <v>6</v>
      </c>
      <c r="J45" s="48" t="s">
        <v>6</v>
      </c>
      <c r="K45" s="49" t="s">
        <v>31</v>
      </c>
      <c r="L45" s="48" t="s">
        <v>6</v>
      </c>
      <c r="M45" s="49" t="s">
        <v>31</v>
      </c>
    </row>
    <row r="46" spans="1:13" x14ac:dyDescent="0.25">
      <c r="A46" s="51"/>
      <c r="B46" s="52" t="s">
        <v>30</v>
      </c>
      <c r="C46" s="52" t="s">
        <v>32</v>
      </c>
      <c r="D46" s="52" t="s">
        <v>30</v>
      </c>
      <c r="E46" s="52" t="s">
        <v>32</v>
      </c>
      <c r="F46" s="52" t="s">
        <v>30</v>
      </c>
      <c r="G46" s="52" t="s">
        <v>32</v>
      </c>
      <c r="H46" s="53" t="s">
        <v>34</v>
      </c>
      <c r="I46" s="52" t="s">
        <v>30</v>
      </c>
      <c r="J46" s="52" t="s">
        <v>32</v>
      </c>
      <c r="K46" s="53" t="s">
        <v>28</v>
      </c>
      <c r="L46" s="52" t="s">
        <v>30</v>
      </c>
      <c r="M46" s="53" t="s">
        <v>28</v>
      </c>
    </row>
    <row r="47" spans="1:13" x14ac:dyDescent="0.25">
      <c r="A47" s="16" t="s">
        <v>25</v>
      </c>
      <c r="B47" s="4">
        <f>B7+B27</f>
        <v>0</v>
      </c>
      <c r="C47" s="4">
        <f t="shared" ref="C47:E47" si="11">C7+C27</f>
        <v>0</v>
      </c>
      <c r="D47" s="4">
        <f t="shared" si="11"/>
        <v>0</v>
      </c>
      <c r="E47" s="4">
        <f t="shared" si="11"/>
        <v>0</v>
      </c>
      <c r="F47" s="6">
        <f>IF(D47=0,0,B47/D47)</f>
        <v>0</v>
      </c>
      <c r="G47" s="6">
        <f>IF(E47=0,0,C47/E47)</f>
        <v>0</v>
      </c>
      <c r="H47" s="6">
        <f>IF(D47+E47=0,0,(B47+C47)/(D47+E47))</f>
        <v>0</v>
      </c>
      <c r="I47" s="54">
        <v>0</v>
      </c>
      <c r="J47" s="54">
        <v>0</v>
      </c>
      <c r="K47" s="35">
        <v>0</v>
      </c>
      <c r="L47" s="19">
        <f>IF(I47=0,0,(B47-I47)/I47)</f>
        <v>0</v>
      </c>
      <c r="M47" s="19">
        <f>IF(K47=0,0,(H47-K47)/K47)</f>
        <v>0</v>
      </c>
    </row>
    <row r="48" spans="1:13" x14ac:dyDescent="0.25">
      <c r="A48" s="17" t="s">
        <v>7</v>
      </c>
      <c r="B48" s="4">
        <f t="shared" ref="B48:E58" si="12">B8+B28</f>
        <v>0</v>
      </c>
      <c r="C48" s="4">
        <f t="shared" si="12"/>
        <v>0</v>
      </c>
      <c r="D48" s="4">
        <f t="shared" si="12"/>
        <v>0</v>
      </c>
      <c r="E48" s="4">
        <f t="shared" si="12"/>
        <v>0</v>
      </c>
      <c r="F48" s="6">
        <f t="shared" ref="F48:F58" si="13">IF(D48=0,0,B48/D48)</f>
        <v>0</v>
      </c>
      <c r="G48" s="6">
        <f t="shared" ref="G48:G58" si="14">IF(E48=0,0,C48/E48)</f>
        <v>0</v>
      </c>
      <c r="H48" s="6">
        <f t="shared" ref="H48:H58" si="15">IF(D48+E48=0,0,(B48+C48)/(D48+E48))</f>
        <v>0</v>
      </c>
      <c r="I48" s="54">
        <v>930717</v>
      </c>
      <c r="J48" s="54">
        <v>0</v>
      </c>
      <c r="K48" s="35">
        <v>260.02999999999997</v>
      </c>
      <c r="L48" s="19">
        <f t="shared" ref="L48:L59" si="16">IF(I48=0,0,(B48-I48)/I48)</f>
        <v>-1</v>
      </c>
      <c r="M48" s="19">
        <f t="shared" ref="M48:M59" si="17">IF(K48=0,0,(H48-K48)/K48)</f>
        <v>-1</v>
      </c>
    </row>
    <row r="49" spans="1:13" x14ac:dyDescent="0.25">
      <c r="A49" s="17" t="s">
        <v>8</v>
      </c>
      <c r="B49" s="4">
        <f t="shared" si="12"/>
        <v>0</v>
      </c>
      <c r="C49" s="4">
        <f t="shared" si="12"/>
        <v>0</v>
      </c>
      <c r="D49" s="4">
        <f t="shared" si="12"/>
        <v>0</v>
      </c>
      <c r="E49" s="4">
        <f t="shared" si="12"/>
        <v>0</v>
      </c>
      <c r="F49" s="6">
        <f t="shared" si="13"/>
        <v>0</v>
      </c>
      <c r="G49" s="6">
        <f t="shared" si="14"/>
        <v>0</v>
      </c>
      <c r="H49" s="6">
        <f t="shared" si="15"/>
        <v>0</v>
      </c>
      <c r="I49" s="54">
        <v>0</v>
      </c>
      <c r="J49" s="54">
        <v>0</v>
      </c>
      <c r="K49" s="35">
        <v>0</v>
      </c>
      <c r="L49" s="19">
        <f t="shared" si="16"/>
        <v>0</v>
      </c>
      <c r="M49" s="19">
        <f t="shared" si="17"/>
        <v>0</v>
      </c>
    </row>
    <row r="50" spans="1:13" x14ac:dyDescent="0.25">
      <c r="A50" s="17" t="s">
        <v>10</v>
      </c>
      <c r="B50" s="4">
        <f t="shared" si="12"/>
        <v>0</v>
      </c>
      <c r="C50" s="4">
        <f t="shared" si="12"/>
        <v>0</v>
      </c>
      <c r="D50" s="4">
        <f t="shared" si="12"/>
        <v>0</v>
      </c>
      <c r="E50" s="4">
        <f t="shared" si="12"/>
        <v>0</v>
      </c>
      <c r="F50" s="6">
        <f t="shared" si="13"/>
        <v>0</v>
      </c>
      <c r="G50" s="6">
        <f t="shared" si="14"/>
        <v>0</v>
      </c>
      <c r="H50" s="6">
        <f t="shared" si="15"/>
        <v>0</v>
      </c>
      <c r="I50" s="54">
        <v>204635</v>
      </c>
      <c r="J50" s="54">
        <v>0</v>
      </c>
      <c r="K50" s="35">
        <v>377.69</v>
      </c>
      <c r="L50" s="19">
        <f t="shared" si="16"/>
        <v>-1</v>
      </c>
      <c r="M50" s="19">
        <f t="shared" si="17"/>
        <v>-1</v>
      </c>
    </row>
    <row r="51" spans="1:13" x14ac:dyDescent="0.25">
      <c r="A51" s="17" t="s">
        <v>11</v>
      </c>
      <c r="B51" s="4">
        <f t="shared" si="12"/>
        <v>0</v>
      </c>
      <c r="C51" s="4">
        <f t="shared" si="12"/>
        <v>0</v>
      </c>
      <c r="D51" s="4">
        <f t="shared" si="12"/>
        <v>0</v>
      </c>
      <c r="E51" s="4">
        <f t="shared" si="12"/>
        <v>0</v>
      </c>
      <c r="F51" s="6">
        <f t="shared" si="13"/>
        <v>0</v>
      </c>
      <c r="G51" s="6">
        <f t="shared" si="14"/>
        <v>0</v>
      </c>
      <c r="H51" s="6">
        <f t="shared" si="15"/>
        <v>0</v>
      </c>
      <c r="I51" s="54">
        <v>0</v>
      </c>
      <c r="J51" s="54">
        <v>0</v>
      </c>
      <c r="K51" s="35">
        <v>0</v>
      </c>
      <c r="L51" s="19">
        <f t="shared" si="16"/>
        <v>0</v>
      </c>
      <c r="M51" s="19">
        <f t="shared" si="17"/>
        <v>0</v>
      </c>
    </row>
    <row r="52" spans="1:13" x14ac:dyDescent="0.25">
      <c r="A52" s="17" t="s">
        <v>13</v>
      </c>
      <c r="B52" s="4">
        <f t="shared" si="12"/>
        <v>2061311</v>
      </c>
      <c r="C52" s="4">
        <f t="shared" si="12"/>
        <v>0</v>
      </c>
      <c r="D52" s="4">
        <f t="shared" si="12"/>
        <v>7114</v>
      </c>
      <c r="E52" s="4">
        <f t="shared" si="12"/>
        <v>0</v>
      </c>
      <c r="F52" s="6">
        <f t="shared" si="13"/>
        <v>289.75414675288164</v>
      </c>
      <c r="G52" s="6">
        <f t="shared" si="14"/>
        <v>0</v>
      </c>
      <c r="H52" s="6">
        <f t="shared" si="15"/>
        <v>289.75414675288164</v>
      </c>
      <c r="I52" s="54">
        <v>1547101</v>
      </c>
      <c r="J52" s="54">
        <v>0</v>
      </c>
      <c r="K52" s="35">
        <v>313.08</v>
      </c>
      <c r="L52" s="19">
        <f>IF(I52=0,0,(B52-I52)/I52)</f>
        <v>0.33237002626202167</v>
      </c>
      <c r="M52" s="19">
        <f t="shared" si="17"/>
        <v>-7.4504450131334957E-2</v>
      </c>
    </row>
    <row r="53" spans="1:13" x14ac:dyDescent="0.25">
      <c r="A53" s="17" t="s">
        <v>15</v>
      </c>
      <c r="B53" s="4">
        <f t="shared" si="12"/>
        <v>0</v>
      </c>
      <c r="C53" s="4">
        <f t="shared" si="12"/>
        <v>0</v>
      </c>
      <c r="D53" s="4">
        <f t="shared" si="12"/>
        <v>0</v>
      </c>
      <c r="E53" s="4">
        <f t="shared" si="12"/>
        <v>0</v>
      </c>
      <c r="F53" s="6">
        <f t="shared" si="13"/>
        <v>0</v>
      </c>
      <c r="G53" s="6">
        <f t="shared" si="14"/>
        <v>0</v>
      </c>
      <c r="H53" s="6">
        <f t="shared" si="15"/>
        <v>0</v>
      </c>
      <c r="I53" s="54">
        <v>0</v>
      </c>
      <c r="J53" s="54">
        <v>0</v>
      </c>
      <c r="K53" s="35">
        <v>0</v>
      </c>
      <c r="L53" s="19">
        <f t="shared" si="16"/>
        <v>0</v>
      </c>
      <c r="M53" s="19">
        <f t="shared" si="17"/>
        <v>0</v>
      </c>
    </row>
    <row r="54" spans="1:13" x14ac:dyDescent="0.25">
      <c r="A54" s="17" t="s">
        <v>14</v>
      </c>
      <c r="B54" s="4">
        <f t="shared" si="12"/>
        <v>0</v>
      </c>
      <c r="C54" s="4">
        <f t="shared" si="12"/>
        <v>0</v>
      </c>
      <c r="D54" s="4">
        <f t="shared" si="12"/>
        <v>0</v>
      </c>
      <c r="E54" s="4">
        <f t="shared" si="12"/>
        <v>0</v>
      </c>
      <c r="F54" s="6">
        <f t="shared" si="13"/>
        <v>0</v>
      </c>
      <c r="G54" s="6">
        <f t="shared" si="14"/>
        <v>0</v>
      </c>
      <c r="H54" s="6">
        <f t="shared" si="15"/>
        <v>0</v>
      </c>
      <c r="I54" s="54">
        <v>0</v>
      </c>
      <c r="J54" s="54">
        <v>0</v>
      </c>
      <c r="K54" s="35">
        <v>0</v>
      </c>
      <c r="L54" s="19">
        <f t="shared" si="16"/>
        <v>0</v>
      </c>
      <c r="M54" s="19">
        <f t="shared" si="17"/>
        <v>0</v>
      </c>
    </row>
    <row r="55" spans="1:13" x14ac:dyDescent="0.25">
      <c r="A55" s="17" t="s">
        <v>16</v>
      </c>
      <c r="B55" s="4">
        <f>B15+B35</f>
        <v>9088782.9700000007</v>
      </c>
      <c r="C55" s="4">
        <f t="shared" si="12"/>
        <v>646747.81999999995</v>
      </c>
      <c r="D55" s="4">
        <f t="shared" si="12"/>
        <v>30524.190000000002</v>
      </c>
      <c r="E55" s="4">
        <f t="shared" si="12"/>
        <v>2610.0299999999997</v>
      </c>
      <c r="F55" s="6">
        <f t="shared" si="13"/>
        <v>297.75672900738726</v>
      </c>
      <c r="G55" s="6">
        <f>IF(E55=0,0,C55/E55)</f>
        <v>247.79325141856609</v>
      </c>
      <c r="H55" s="6">
        <f>IF(D55+E55=0,0,(B55+C55)/(D55+E55))</f>
        <v>293.82103426608506</v>
      </c>
      <c r="I55" s="54">
        <f>I15+I35</f>
        <v>9301758</v>
      </c>
      <c r="J55" s="126">
        <v>196.75</v>
      </c>
      <c r="K55" s="35">
        <v>261.24</v>
      </c>
      <c r="L55" s="19">
        <f>IF(I55=0,0,(B55-I55)/I55)</f>
        <v>-2.2896212737420103E-2</v>
      </c>
      <c r="M55" s="19">
        <f t="shared" si="17"/>
        <v>0.12471686673589441</v>
      </c>
    </row>
    <row r="56" spans="1:13" x14ac:dyDescent="0.25">
      <c r="A56" s="17" t="s">
        <v>17</v>
      </c>
      <c r="B56" s="4">
        <f t="shared" si="12"/>
        <v>0</v>
      </c>
      <c r="C56" s="4">
        <f t="shared" si="12"/>
        <v>0</v>
      </c>
      <c r="D56" s="4">
        <f t="shared" si="12"/>
        <v>0</v>
      </c>
      <c r="E56" s="4">
        <f t="shared" si="12"/>
        <v>0</v>
      </c>
      <c r="F56" s="6">
        <f t="shared" si="13"/>
        <v>0</v>
      </c>
      <c r="G56" s="6">
        <f t="shared" si="14"/>
        <v>0</v>
      </c>
      <c r="H56" s="6">
        <f t="shared" si="15"/>
        <v>0</v>
      </c>
      <c r="I56" s="54">
        <v>0</v>
      </c>
      <c r="J56" s="54"/>
      <c r="K56" s="35">
        <v>0</v>
      </c>
      <c r="L56" s="19">
        <f t="shared" si="16"/>
        <v>0</v>
      </c>
      <c r="M56" s="19">
        <f t="shared" si="17"/>
        <v>0</v>
      </c>
    </row>
    <row r="57" spans="1:13" x14ac:dyDescent="0.25">
      <c r="A57" s="17" t="s">
        <v>19</v>
      </c>
      <c r="B57" s="4">
        <f>B17+B37</f>
        <v>20315511</v>
      </c>
      <c r="C57" s="4">
        <f>C17+C37</f>
        <v>0</v>
      </c>
      <c r="D57" s="4">
        <f>D17+D37</f>
        <v>68813</v>
      </c>
      <c r="E57" s="4">
        <f>E17+E37</f>
        <v>0</v>
      </c>
      <c r="F57" s="6">
        <f t="shared" si="13"/>
        <v>295.22780579251014</v>
      </c>
      <c r="G57" s="6">
        <f t="shared" si="14"/>
        <v>0</v>
      </c>
      <c r="H57" s="6">
        <f t="shared" si="15"/>
        <v>295.22780579251014</v>
      </c>
      <c r="I57" s="54">
        <v>17924687</v>
      </c>
      <c r="J57" s="128">
        <v>202.36</v>
      </c>
      <c r="K57" s="35">
        <v>282.22000000000003</v>
      </c>
      <c r="L57" s="19">
        <f t="shared" si="16"/>
        <v>0.13338163171273229</v>
      </c>
      <c r="M57" s="19">
        <f t="shared" si="17"/>
        <v>4.6091013367267064E-2</v>
      </c>
    </row>
    <row r="58" spans="1:13" x14ac:dyDescent="0.25">
      <c r="A58" s="17" t="s">
        <v>18</v>
      </c>
      <c r="B58" s="4">
        <f>B18+B38</f>
        <v>2112873</v>
      </c>
      <c r="C58" s="4">
        <f t="shared" si="12"/>
        <v>0</v>
      </c>
      <c r="D58" s="4">
        <f>D18+D38</f>
        <v>6337</v>
      </c>
      <c r="E58" s="4">
        <f t="shared" si="12"/>
        <v>0</v>
      </c>
      <c r="F58" s="6">
        <f t="shared" si="13"/>
        <v>333.41849455578347</v>
      </c>
      <c r="G58" s="6">
        <f t="shared" si="14"/>
        <v>0</v>
      </c>
      <c r="H58" s="6">
        <f t="shared" si="15"/>
        <v>333.41849455578347</v>
      </c>
      <c r="I58" s="54">
        <v>5622722</v>
      </c>
      <c r="J58" s="54">
        <v>0</v>
      </c>
      <c r="K58" s="35">
        <v>290.60000000000002</v>
      </c>
      <c r="L58" s="19">
        <f>IF(I58=0,0,(B58-I58)/I58)</f>
        <v>-0.6242259531949117</v>
      </c>
      <c r="M58" s="19">
        <f>IF(K58=0,0,(H58-K58)/K58)</f>
        <v>0.14734512923531812</v>
      </c>
    </row>
    <row r="59" spans="1:13" x14ac:dyDescent="0.25">
      <c r="A59" s="18" t="s">
        <v>20</v>
      </c>
      <c r="B59" s="8">
        <f>SUM(B47:B58)</f>
        <v>33578477.969999999</v>
      </c>
      <c r="C59" s="8">
        <f>SUM(C47:C58)</f>
        <v>646747.81999999995</v>
      </c>
      <c r="D59" s="8">
        <f>SUM(D47:D58)</f>
        <v>112788.19</v>
      </c>
      <c r="E59" s="8">
        <f>SUM(E47:E58)</f>
        <v>2610.0299999999997</v>
      </c>
      <c r="F59" s="9">
        <f>IF(D59=0,0,B59/D59)</f>
        <v>297.71271238593329</v>
      </c>
      <c r="G59" s="9">
        <f>IF(E59=0,0,C59/E59)</f>
        <v>247.79325141856609</v>
      </c>
      <c r="H59" s="9">
        <f>IF(D59+E59=0,0,(B59+C59)/(D59+E59))</f>
        <v>296.58365432326423</v>
      </c>
      <c r="I59" s="55">
        <f>SUM(I48:I58)</f>
        <v>35531620</v>
      </c>
      <c r="J59" s="127">
        <f>IF(E59=0,0,C59/E59)</f>
        <v>247.79325141856609</v>
      </c>
      <c r="K59" s="36">
        <v>274.20999999999998</v>
      </c>
      <c r="L59" s="32">
        <f t="shared" si="16"/>
        <v>-5.4969124120994237E-2</v>
      </c>
      <c r="M59" s="32">
        <f t="shared" si="17"/>
        <v>8.1593137825988288E-2</v>
      </c>
    </row>
    <row r="60" spans="1:13" x14ac:dyDescent="0.25">
      <c r="I60" s="55"/>
    </row>
  </sheetData>
  <phoneticPr fontId="0" type="noConversion"/>
  <pageMargins left="0.59055118110236227" right="0.75" top="0.98425196850393704" bottom="4.1338582677165361" header="0.51181102362204722" footer="0.51181102362204722"/>
  <pageSetup paperSize="9" scale="74" fitToHeight="3" orientation="landscape" horizontalDpi="4294967292" verticalDpi="300" r:id="rId1"/>
  <headerFooter alignWithMargins="0">
    <oddFooter>&amp;L&amp;9FORH.AVD./&amp;D/&amp;T/&amp;F</oddFooter>
  </headerFooter>
  <rowBreaks count="2" manualBreakCount="2">
    <brk id="21" max="16383" man="1"/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32"/>
  <sheetViews>
    <sheetView showZeros="0" topLeftCell="A13" zoomScale="84" zoomScaleNormal="84" workbookViewId="0">
      <selection activeCell="P25" sqref="P25"/>
    </sheetView>
  </sheetViews>
  <sheetFormatPr baseColWidth="10" defaultColWidth="9" defaultRowHeight="15.75" x14ac:dyDescent="0.25"/>
  <cols>
    <col min="1" max="1" width="18.75" style="14" customWidth="1"/>
    <col min="2" max="5" width="11.75" customWidth="1"/>
    <col min="6" max="8" width="9.25" customWidth="1"/>
    <col min="9" max="9" width="10.375" customWidth="1"/>
    <col min="10" max="13" width="9.25" customWidth="1"/>
  </cols>
  <sheetData>
    <row r="2" spans="1:13" ht="20.25" x14ac:dyDescent="0.3">
      <c r="A2" s="20" t="str">
        <f>"MÅLESTATISTIKK FOR BLIKK- OG VENTILASJONSARBEID - 1. HALVÅR "&amp;FORS!$A$14</f>
        <v>MÅLESTATISTIKK FOR BLIKK- OG VENTILASJONSARBEID - 1. HALVÅR 2018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2018</v>
      </c>
      <c r="G4" s="5"/>
      <c r="H4" s="3"/>
      <c r="I4" s="2" t="str">
        <f>" 1. halvår  "&amp;FORS!$A$14-1</f>
        <v xml:space="preserve"> 1. halvår  2017</v>
      </c>
      <c r="J4" s="5"/>
      <c r="K4" s="3"/>
      <c r="L4" s="46" t="s">
        <v>29</v>
      </c>
      <c r="M4" s="3"/>
    </row>
    <row r="5" spans="1:13" x14ac:dyDescent="0.25">
      <c r="A5" s="47"/>
      <c r="B5" s="48" t="s">
        <v>6</v>
      </c>
      <c r="C5" s="48" t="s">
        <v>6</v>
      </c>
      <c r="D5" s="48" t="s">
        <v>6</v>
      </c>
      <c r="E5" s="48" t="s">
        <v>6</v>
      </c>
      <c r="F5" s="48" t="s">
        <v>6</v>
      </c>
      <c r="G5" s="48" t="s">
        <v>6</v>
      </c>
      <c r="H5" s="49" t="s">
        <v>33</v>
      </c>
      <c r="I5" s="48" t="s">
        <v>6</v>
      </c>
      <c r="J5" s="48" t="s">
        <v>6</v>
      </c>
      <c r="K5" s="49" t="s">
        <v>31</v>
      </c>
      <c r="L5" s="48" t="s">
        <v>6</v>
      </c>
      <c r="M5" s="49" t="s">
        <v>31</v>
      </c>
    </row>
    <row r="6" spans="1:13" x14ac:dyDescent="0.25">
      <c r="A6" s="51"/>
      <c r="B6" s="52" t="s">
        <v>30</v>
      </c>
      <c r="C6" s="52" t="s">
        <v>32</v>
      </c>
      <c r="D6" s="52" t="s">
        <v>30</v>
      </c>
      <c r="E6" s="52" t="s">
        <v>32</v>
      </c>
      <c r="F6" s="52" t="s">
        <v>30</v>
      </c>
      <c r="G6" s="52" t="s">
        <v>32</v>
      </c>
      <c r="H6" s="53" t="s">
        <v>34</v>
      </c>
      <c r="I6" s="52" t="s">
        <v>30</v>
      </c>
      <c r="J6" s="52" t="s">
        <v>32</v>
      </c>
      <c r="K6" s="53" t="s">
        <v>28</v>
      </c>
      <c r="L6" s="52" t="s">
        <v>30</v>
      </c>
      <c r="M6" s="53" t="s">
        <v>28</v>
      </c>
    </row>
    <row r="7" spans="1:13" x14ac:dyDescent="0.25">
      <c r="A7" s="17" t="s">
        <v>11</v>
      </c>
      <c r="B7" s="21"/>
      <c r="C7" s="21"/>
      <c r="D7" s="21"/>
      <c r="E7" s="21"/>
      <c r="F7" s="6">
        <f t="shared" ref="F7:G10" si="0">IF(D7=0,0,B7/D7)</f>
        <v>0</v>
      </c>
      <c r="G7" s="6">
        <f t="shared" si="0"/>
        <v>0</v>
      </c>
      <c r="H7" s="6">
        <f>IF(D7+E7=0,0,(B7+C7)/(D7+E7))</f>
        <v>0</v>
      </c>
      <c r="I7" s="21"/>
      <c r="J7" s="21"/>
      <c r="K7" s="6"/>
      <c r="L7" s="19">
        <f>IF(I7=0,0,(B7-I7)/I7)</f>
        <v>0</v>
      </c>
      <c r="M7" s="19">
        <f>IF(K7=0,0,(H7-K7)/K7)</f>
        <v>0</v>
      </c>
    </row>
    <row r="8" spans="1:13" x14ac:dyDescent="0.25">
      <c r="A8" s="17" t="s">
        <v>13</v>
      </c>
      <c r="B8" s="21"/>
      <c r="C8" s="21"/>
      <c r="D8" s="21"/>
      <c r="E8" s="21"/>
      <c r="F8" s="6"/>
      <c r="G8" s="6">
        <f t="shared" si="0"/>
        <v>0</v>
      </c>
      <c r="H8" s="6">
        <f>IF(D8+E8=0,0,(B8+C8)/(D8+E8))</f>
        <v>0</v>
      </c>
      <c r="I8" s="21"/>
      <c r="J8" s="21"/>
      <c r="K8" s="6"/>
      <c r="L8" s="19">
        <f t="shared" ref="L8:L13" si="1">IF(I8=0,0,(B8-I8)/I8)</f>
        <v>0</v>
      </c>
      <c r="M8" s="19">
        <f t="shared" ref="M8:M13" si="2">IF(K8=0,0,(H8-K8)/K8)</f>
        <v>0</v>
      </c>
    </row>
    <row r="9" spans="1:13" x14ac:dyDescent="0.25">
      <c r="A9" s="17" t="s">
        <v>19</v>
      </c>
      <c r="B9" s="21"/>
      <c r="C9" s="21"/>
      <c r="D9" s="21"/>
      <c r="E9" s="21"/>
      <c r="F9" s="6"/>
      <c r="G9" s="6">
        <f t="shared" si="0"/>
        <v>0</v>
      </c>
      <c r="H9" s="6">
        <f>IF(D9+E9=0,0,(B9+C9)/(D9+E9))</f>
        <v>0</v>
      </c>
      <c r="I9" s="21"/>
      <c r="J9" s="21"/>
      <c r="K9" s="6"/>
      <c r="L9" s="19">
        <f t="shared" si="1"/>
        <v>0</v>
      </c>
      <c r="M9" s="19">
        <f t="shared" si="2"/>
        <v>0</v>
      </c>
    </row>
    <row r="10" spans="1:13" s="11" customFormat="1" x14ac:dyDescent="0.25">
      <c r="A10" s="18" t="s">
        <v>20</v>
      </c>
      <c r="B10" s="8">
        <f>SUM(B7:B9)</f>
        <v>0</v>
      </c>
      <c r="C10" s="8">
        <f>SUM(C7:C9)</f>
        <v>0</v>
      </c>
      <c r="D10" s="8">
        <f>SUM(D7:D9)</f>
        <v>0</v>
      </c>
      <c r="E10" s="8">
        <f>SUM(E7:E9)</f>
        <v>0</v>
      </c>
      <c r="F10" s="9">
        <f t="shared" si="0"/>
        <v>0</v>
      </c>
      <c r="G10" s="9">
        <f t="shared" si="0"/>
        <v>0</v>
      </c>
      <c r="H10" s="9">
        <f>IF(D10+E10=0,0,(B10+C10)/(D10+E10))</f>
        <v>0</v>
      </c>
      <c r="I10" s="29"/>
      <c r="J10" s="29"/>
      <c r="K10" s="31"/>
      <c r="L10" s="10">
        <f t="shared" si="1"/>
        <v>0</v>
      </c>
      <c r="M10" s="19">
        <f t="shared" si="2"/>
        <v>0</v>
      </c>
    </row>
    <row r="11" spans="1:13" x14ac:dyDescent="0.25">
      <c r="L11" s="57">
        <f t="shared" si="1"/>
        <v>0</v>
      </c>
      <c r="M11" s="57">
        <f t="shared" si="2"/>
        <v>0</v>
      </c>
    </row>
    <row r="12" spans="1:13" x14ac:dyDescent="0.25">
      <c r="L12" s="57">
        <f t="shared" si="1"/>
        <v>0</v>
      </c>
      <c r="M12" s="57">
        <f t="shared" si="2"/>
        <v>0</v>
      </c>
    </row>
    <row r="13" spans="1:13" ht="20.25" x14ac:dyDescent="0.3">
      <c r="A13" s="20" t="str">
        <f>"MÅLESTATISTIKK FOR BLIKK- OG VENTILASJONSARBEID - 2. HALVÅR "&amp;FORS!$A$14</f>
        <v>MÅLESTATISTIKK FOR BLIKK- OG VENTILASJONSARBEID - 2. HALVÅR 2018</v>
      </c>
      <c r="L13" s="57">
        <f t="shared" si="1"/>
        <v>0</v>
      </c>
      <c r="M13" s="57">
        <f t="shared" si="2"/>
        <v>0</v>
      </c>
    </row>
    <row r="14" spans="1:13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5">
      <c r="A15" s="15"/>
      <c r="B15" s="2" t="s">
        <v>4</v>
      </c>
      <c r="C15" s="3"/>
      <c r="D15" s="2" t="s">
        <v>5</v>
      </c>
      <c r="E15" s="3"/>
      <c r="F15" s="2" t="str">
        <f>"Fortjeneste 2. halvår  "&amp;FORS!$A$14-0</f>
        <v>Fortjeneste 2. halvår  2018</v>
      </c>
      <c r="G15" s="5"/>
      <c r="H15" s="3"/>
      <c r="I15" s="2" t="str">
        <f>" 2. halvår  "&amp;FORS!$A$14-1</f>
        <v xml:space="preserve"> 2. halvår  2017</v>
      </c>
      <c r="J15" s="5"/>
      <c r="K15" s="3"/>
      <c r="L15" s="46" t="s">
        <v>29</v>
      </c>
      <c r="M15" s="3"/>
    </row>
    <row r="16" spans="1:13" x14ac:dyDescent="0.25">
      <c r="A16" s="47"/>
      <c r="B16" s="48" t="s">
        <v>6</v>
      </c>
      <c r="C16" s="48" t="s">
        <v>6</v>
      </c>
      <c r="D16" s="48" t="s">
        <v>6</v>
      </c>
      <c r="E16" s="48" t="s">
        <v>6</v>
      </c>
      <c r="F16" s="48" t="s">
        <v>6</v>
      </c>
      <c r="G16" s="48" t="s">
        <v>6</v>
      </c>
      <c r="H16" s="49" t="s">
        <v>33</v>
      </c>
      <c r="I16" s="48" t="s">
        <v>6</v>
      </c>
      <c r="J16" s="48" t="s">
        <v>6</v>
      </c>
      <c r="K16" s="49" t="s">
        <v>31</v>
      </c>
      <c r="L16" s="48" t="s">
        <v>6</v>
      </c>
      <c r="M16" s="49" t="s">
        <v>31</v>
      </c>
    </row>
    <row r="17" spans="1:13" x14ac:dyDescent="0.25">
      <c r="A17" s="51"/>
      <c r="B17" s="52" t="s">
        <v>30</v>
      </c>
      <c r="C17" s="52" t="s">
        <v>32</v>
      </c>
      <c r="D17" s="52" t="s">
        <v>30</v>
      </c>
      <c r="E17" s="52" t="s">
        <v>32</v>
      </c>
      <c r="F17" s="52" t="s">
        <v>30</v>
      </c>
      <c r="G17" s="52" t="s">
        <v>32</v>
      </c>
      <c r="H17" s="53" t="s">
        <v>34</v>
      </c>
      <c r="I17" s="52" t="s">
        <v>30</v>
      </c>
      <c r="J17" s="52" t="s">
        <v>32</v>
      </c>
      <c r="K17" s="53" t="s">
        <v>28</v>
      </c>
      <c r="L17" s="52" t="s">
        <v>30</v>
      </c>
      <c r="M17" s="53" t="s">
        <v>28</v>
      </c>
    </row>
    <row r="18" spans="1:13" x14ac:dyDescent="0.25">
      <c r="A18" s="17" t="s">
        <v>11</v>
      </c>
      <c r="B18" s="21"/>
      <c r="C18" s="21"/>
      <c r="D18" s="21"/>
      <c r="E18" s="21"/>
      <c r="F18" s="6">
        <f t="shared" ref="F18:G21" si="3">IF(D18=0,0,B18/D18)</f>
        <v>0</v>
      </c>
      <c r="G18" s="6">
        <f t="shared" si="3"/>
        <v>0</v>
      </c>
      <c r="H18" s="6">
        <f>IF(D18+E18=0,0,(B18+C18)/(D18+E18))</f>
        <v>0</v>
      </c>
      <c r="I18" s="21"/>
      <c r="J18" s="21"/>
      <c r="K18" s="6"/>
      <c r="L18" s="19">
        <f>IF(I18=0,0,(B18-I18)/I18)</f>
        <v>0</v>
      </c>
      <c r="M18" s="19">
        <f>IF(K18=0,0,(H18-K18)/K18)</f>
        <v>0</v>
      </c>
    </row>
    <row r="19" spans="1:13" x14ac:dyDescent="0.25">
      <c r="A19" s="17" t="s">
        <v>13</v>
      </c>
      <c r="B19" s="21"/>
      <c r="C19" s="21"/>
      <c r="D19" s="21"/>
      <c r="E19" s="21"/>
      <c r="F19" s="6">
        <f t="shared" si="3"/>
        <v>0</v>
      </c>
      <c r="G19" s="6">
        <f t="shared" si="3"/>
        <v>0</v>
      </c>
      <c r="H19" s="6">
        <f>IF(D19+E19=0,0,(B19+C19)/(D19+E19))</f>
        <v>0</v>
      </c>
      <c r="I19" s="21"/>
      <c r="J19" s="21"/>
      <c r="K19" s="6"/>
      <c r="L19" s="19">
        <f t="shared" ref="L19:L21" si="4">IF(I19=0,0,(B19-I19)/I19)</f>
        <v>0</v>
      </c>
      <c r="M19" s="19">
        <f t="shared" ref="M19:M21" si="5">IF(K19=0,0,(H19-K19)/K19)</f>
        <v>0</v>
      </c>
    </row>
    <row r="20" spans="1:13" x14ac:dyDescent="0.25">
      <c r="A20" s="17" t="s">
        <v>19</v>
      </c>
      <c r="B20" s="21"/>
      <c r="C20" s="21"/>
      <c r="D20" s="21"/>
      <c r="E20" s="21"/>
      <c r="F20" s="6">
        <f t="shared" si="3"/>
        <v>0</v>
      </c>
      <c r="G20" s="6">
        <f t="shared" si="3"/>
        <v>0</v>
      </c>
      <c r="H20" s="6">
        <f>IF(D20+E20=0,0,(B20+C20)/(D20+E20))</f>
        <v>0</v>
      </c>
      <c r="I20" s="21"/>
      <c r="J20" s="21"/>
      <c r="K20" s="6"/>
      <c r="L20" s="19">
        <f t="shared" si="4"/>
        <v>0</v>
      </c>
      <c r="M20" s="19">
        <f t="shared" si="5"/>
        <v>0</v>
      </c>
    </row>
    <row r="21" spans="1:13" x14ac:dyDescent="0.25">
      <c r="A21" s="18" t="s">
        <v>20</v>
      </c>
      <c r="B21" s="40">
        <f>SUM(B18:B20)</f>
        <v>0</v>
      </c>
      <c r="C21" s="40">
        <f>SUM(C18:C20)</f>
        <v>0</v>
      </c>
      <c r="D21" s="40">
        <f>SUM(D18:D20)</f>
        <v>0</v>
      </c>
      <c r="E21" s="40">
        <f>SUM(C18:C20)</f>
        <v>0</v>
      </c>
      <c r="F21" s="9">
        <f t="shared" si="3"/>
        <v>0</v>
      </c>
      <c r="G21" s="9">
        <f t="shared" si="3"/>
        <v>0</v>
      </c>
      <c r="H21" s="9">
        <f>IF(D21+E21=0,0,(B21+C21)/(D21+E21))</f>
        <v>0</v>
      </c>
      <c r="I21" s="33"/>
      <c r="J21" s="33"/>
      <c r="K21" s="31"/>
      <c r="L21" s="32">
        <f t="shared" si="4"/>
        <v>0</v>
      </c>
      <c r="M21" s="32">
        <f t="shared" si="5"/>
        <v>0</v>
      </c>
    </row>
    <row r="24" spans="1:13" ht="20.25" x14ac:dyDescent="0.3">
      <c r="A24" s="20" t="str">
        <f>"MÅLESTATISTIKK FOR BLIKK- OG VENTILASJONSARBEID - GJENNOMSNITT HELE ÅRET  "&amp;FORS!$A$14</f>
        <v>MÅLESTATISTIKK FOR BLIKK- OG VENTILASJONSARBEID - GJENNOMSNITT HELE ÅRET  2018</v>
      </c>
    </row>
    <row r="25" spans="1:13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25">
      <c r="A26" s="15"/>
      <c r="B26" s="2" t="s">
        <v>4</v>
      </c>
      <c r="C26" s="3"/>
      <c r="D26" s="2" t="s">
        <v>5</v>
      </c>
      <c r="E26" s="3"/>
      <c r="F26" s="2" t="str">
        <f>"Fortjeneste hele  "&amp;FORS!$A$14-0</f>
        <v>Fortjeneste hele  2018</v>
      </c>
      <c r="G26" s="5"/>
      <c r="H26" s="3"/>
      <c r="I26" s="2" t="str">
        <f>" Hele året  "&amp;FORS!$A$14-1</f>
        <v xml:space="preserve"> Hele året  2017</v>
      </c>
      <c r="J26" s="5"/>
      <c r="K26" s="3"/>
      <c r="L26" s="46" t="s">
        <v>29</v>
      </c>
      <c r="M26" s="3"/>
    </row>
    <row r="27" spans="1:13" x14ac:dyDescent="0.25">
      <c r="A27" s="47"/>
      <c r="B27" s="48" t="s">
        <v>6</v>
      </c>
      <c r="C27" s="48" t="s">
        <v>6</v>
      </c>
      <c r="D27" s="48" t="s">
        <v>6</v>
      </c>
      <c r="E27" s="48" t="s">
        <v>6</v>
      </c>
      <c r="F27" s="48" t="s">
        <v>6</v>
      </c>
      <c r="G27" s="48" t="s">
        <v>6</v>
      </c>
      <c r="H27" s="49" t="s">
        <v>33</v>
      </c>
      <c r="I27" s="48" t="s">
        <v>6</v>
      </c>
      <c r="J27" s="48" t="s">
        <v>6</v>
      </c>
      <c r="K27" s="49" t="s">
        <v>31</v>
      </c>
      <c r="L27" s="48" t="s">
        <v>6</v>
      </c>
      <c r="M27" s="49" t="s">
        <v>31</v>
      </c>
    </row>
    <row r="28" spans="1:13" x14ac:dyDescent="0.25">
      <c r="A28" s="51"/>
      <c r="B28" s="52" t="s">
        <v>30</v>
      </c>
      <c r="C28" s="52" t="s">
        <v>32</v>
      </c>
      <c r="D28" s="52" t="s">
        <v>30</v>
      </c>
      <c r="E28" s="52" t="s">
        <v>32</v>
      </c>
      <c r="F28" s="52" t="s">
        <v>30</v>
      </c>
      <c r="G28" s="52" t="s">
        <v>32</v>
      </c>
      <c r="H28" s="53" t="s">
        <v>34</v>
      </c>
      <c r="I28" s="52" t="s">
        <v>30</v>
      </c>
      <c r="J28" s="52" t="s">
        <v>32</v>
      </c>
      <c r="K28" s="53" t="s">
        <v>28</v>
      </c>
      <c r="L28" s="52" t="s">
        <v>30</v>
      </c>
      <c r="M28" s="53" t="s">
        <v>28</v>
      </c>
    </row>
    <row r="29" spans="1:13" x14ac:dyDescent="0.25">
      <c r="A29" s="17" t="s">
        <v>11</v>
      </c>
      <c r="B29" s="4">
        <f t="shared" ref="B29:E31" si="6">B7+B18</f>
        <v>0</v>
      </c>
      <c r="C29" s="4">
        <f t="shared" si="6"/>
        <v>0</v>
      </c>
      <c r="D29" s="4">
        <f t="shared" si="6"/>
        <v>0</v>
      </c>
      <c r="E29" s="4">
        <f t="shared" si="6"/>
        <v>0</v>
      </c>
      <c r="F29" s="6">
        <f t="shared" ref="F29:G32" si="7">IF(D29=0,0,B29/D29)</f>
        <v>0</v>
      </c>
      <c r="G29" s="6">
        <f t="shared" si="7"/>
        <v>0</v>
      </c>
      <c r="H29" s="6">
        <f>IF(D29+E29=0,0,(B29+C29)/(D29+E29))</f>
        <v>0</v>
      </c>
      <c r="I29" s="39"/>
      <c r="J29" s="6"/>
      <c r="K29" s="6"/>
      <c r="L29" s="19">
        <f>IF(I29=0,0,(B29-I29)/I29)</f>
        <v>0</v>
      </c>
      <c r="M29" s="19">
        <f>IF(K29=0,0,(H29-K29)/K29)</f>
        <v>0</v>
      </c>
    </row>
    <row r="30" spans="1:13" x14ac:dyDescent="0.25">
      <c r="A30" s="17" t="s">
        <v>13</v>
      </c>
      <c r="B30" s="4">
        <f t="shared" si="6"/>
        <v>0</v>
      </c>
      <c r="C30" s="4">
        <f t="shared" si="6"/>
        <v>0</v>
      </c>
      <c r="D30" s="4">
        <f t="shared" si="6"/>
        <v>0</v>
      </c>
      <c r="E30" s="4">
        <f t="shared" si="6"/>
        <v>0</v>
      </c>
      <c r="F30" s="6">
        <f t="shared" si="7"/>
        <v>0</v>
      </c>
      <c r="G30" s="6">
        <f t="shared" si="7"/>
        <v>0</v>
      </c>
      <c r="H30" s="6">
        <f>IF(D30+E30=0,0,(B30+C30)/(D30+E30))</f>
        <v>0</v>
      </c>
      <c r="I30" s="24"/>
      <c r="J30" s="6"/>
      <c r="K30" s="6"/>
      <c r="L30" s="19">
        <f t="shared" ref="L30:L32" si="8">IF(I30=0,0,(B30-I30)/I30)</f>
        <v>0</v>
      </c>
      <c r="M30" s="19">
        <f t="shared" ref="M30:M32" si="9">IF(K30=0,0,(H30-K30)/K30)</f>
        <v>0</v>
      </c>
    </row>
    <row r="31" spans="1:13" x14ac:dyDescent="0.25">
      <c r="A31" s="17" t="s">
        <v>19</v>
      </c>
      <c r="B31" s="4">
        <f t="shared" si="6"/>
        <v>0</v>
      </c>
      <c r="C31" s="4">
        <f t="shared" si="6"/>
        <v>0</v>
      </c>
      <c r="D31" s="4">
        <f t="shared" si="6"/>
        <v>0</v>
      </c>
      <c r="E31" s="4">
        <f t="shared" si="6"/>
        <v>0</v>
      </c>
      <c r="F31" s="6">
        <f t="shared" si="7"/>
        <v>0</v>
      </c>
      <c r="G31" s="6">
        <f t="shared" si="7"/>
        <v>0</v>
      </c>
      <c r="H31" s="6">
        <f>IF(D31+E31=0,0,(B31+C31)/(D31+E31))</f>
        <v>0</v>
      </c>
      <c r="I31" s="24"/>
      <c r="J31" s="6"/>
      <c r="K31" s="6"/>
      <c r="L31" s="19">
        <f t="shared" si="8"/>
        <v>0</v>
      </c>
      <c r="M31" s="19">
        <f t="shared" si="9"/>
        <v>0</v>
      </c>
    </row>
    <row r="32" spans="1:13" x14ac:dyDescent="0.25">
      <c r="A32" s="18" t="s">
        <v>20</v>
      </c>
      <c r="B32" s="8">
        <f>SUM(B29:B31)</f>
        <v>0</v>
      </c>
      <c r="C32" s="8">
        <f>SUM(C29:C31)</f>
        <v>0</v>
      </c>
      <c r="D32" s="8">
        <f>SUM(D29:D31)</f>
        <v>0</v>
      </c>
      <c r="E32" s="8">
        <f>SUM(E29:E31)</f>
        <v>0</v>
      </c>
      <c r="F32" s="9">
        <f t="shared" si="7"/>
        <v>0</v>
      </c>
      <c r="G32" s="9">
        <f t="shared" si="7"/>
        <v>0</v>
      </c>
      <c r="H32" s="9">
        <f>IF(D32+E32=0,0,(B32+C32)/(D32+E32))</f>
        <v>0</v>
      </c>
      <c r="I32" s="25"/>
      <c r="J32" s="6"/>
      <c r="K32" s="31"/>
      <c r="L32" s="32">
        <f t="shared" si="8"/>
        <v>0</v>
      </c>
      <c r="M32" s="32">
        <f t="shared" si="9"/>
        <v>0</v>
      </c>
    </row>
  </sheetData>
  <phoneticPr fontId="0" type="noConversion"/>
  <pageMargins left="0.59055118110236227" right="0.19685039370078741" top="0.98425196850393704" bottom="4.83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11" max="16383" man="1"/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</vt:lpstr>
      <vt:lpstr>ÅRSTOT</vt:lpstr>
      <vt:lpstr>BETONG</vt:lpstr>
      <vt:lpstr>TØMRERE</vt:lpstr>
      <vt:lpstr>MALERE</vt:lpstr>
      <vt:lpstr>RØRLEGGERE</vt:lpstr>
      <vt:lpstr>TAKTEKKERE</vt:lpstr>
      <vt:lpstr>MURERE</vt:lpstr>
      <vt:lpstr>BLIKK OG VENTILASJON</vt:lpstr>
      <vt:lpstr>ISOLATØR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Fellesforbundet</dc:creator>
  <cp:lastModifiedBy>Jan Ornevik</cp:lastModifiedBy>
  <cp:lastPrinted>2019-02-04T12:15:04Z</cp:lastPrinted>
  <dcterms:created xsi:type="dcterms:W3CDTF">1999-08-02T20:22:00Z</dcterms:created>
  <dcterms:modified xsi:type="dcterms:W3CDTF">2019-02-26T12:13:29Z</dcterms:modified>
</cp:coreProperties>
</file>