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44_Tariffavd\Hjemmeside\Overenskomster\Målestatistikker\"/>
    </mc:Choice>
  </mc:AlternateContent>
  <bookViews>
    <workbookView xWindow="2730" yWindow="1545" windowWidth="12630" windowHeight="6630" tabRatio="876" firstSheet="1" activeTab="1"/>
  </bookViews>
  <sheets>
    <sheet name="FORS" sheetId="1" r:id="rId1"/>
    <sheet name="ÅRSTOT" sheetId="2" r:id="rId2"/>
    <sheet name="BETONG" sheetId="3" r:id="rId3"/>
    <sheet name="TØMRERE" sheetId="4" r:id="rId4"/>
    <sheet name="MALERE" sheetId="5" r:id="rId5"/>
    <sheet name="RØRLEGGERE" sheetId="6" r:id="rId6"/>
    <sheet name="BLIKK OG VENTILASJON" sheetId="7" r:id="rId7"/>
    <sheet name="TAKTEKKERE" sheetId="8" r:id="rId8"/>
    <sheet name="MURERE" sheetId="10" r:id="rId9"/>
    <sheet name="ISOLATØR" sheetId="11" r:id="rId10"/>
  </sheets>
  <calcPr calcId="152511"/>
</workbook>
</file>

<file path=xl/calcChain.xml><?xml version="1.0" encoding="utf-8"?>
<calcChain xmlns="http://schemas.openxmlformats.org/spreadsheetml/2006/main">
  <c r="E62" i="4" l="1"/>
  <c r="E66" i="3"/>
  <c r="E68" i="3" s="1"/>
  <c r="C66" i="3"/>
  <c r="E53" i="3"/>
  <c r="G53" i="3" s="1"/>
  <c r="M49" i="4" l="1"/>
  <c r="M51" i="4"/>
  <c r="H46" i="8" l="1"/>
  <c r="H47" i="8"/>
  <c r="H48" i="8"/>
  <c r="H49" i="8"/>
  <c r="H50" i="8"/>
  <c r="H51" i="8"/>
  <c r="H52" i="8"/>
  <c r="H53" i="8"/>
  <c r="H54" i="8"/>
  <c r="H55" i="8"/>
  <c r="H56" i="8"/>
  <c r="H45" i="8"/>
  <c r="H37" i="8"/>
  <c r="G51" i="8"/>
  <c r="G53" i="8"/>
  <c r="G55" i="8"/>
  <c r="G56" i="8"/>
  <c r="G48" i="8"/>
  <c r="F48" i="8"/>
  <c r="F49" i="8"/>
  <c r="F51" i="8"/>
  <c r="F52" i="8"/>
  <c r="F53" i="8"/>
  <c r="F54" i="8"/>
  <c r="F55" i="8"/>
  <c r="F56" i="8"/>
  <c r="F45" i="8"/>
  <c r="D39" i="10"/>
  <c r="B39" i="10"/>
  <c r="D32" i="3"/>
  <c r="B32" i="3"/>
  <c r="D30" i="4"/>
  <c r="B30" i="4"/>
  <c r="C44" i="2"/>
  <c r="B44" i="2"/>
  <c r="B21" i="2"/>
  <c r="B43" i="2"/>
  <c r="L40" i="6"/>
  <c r="F41" i="6" l="1"/>
  <c r="G26" i="6"/>
  <c r="H26" i="6"/>
  <c r="F26" i="6"/>
  <c r="F25" i="6"/>
  <c r="G25" i="6"/>
  <c r="E40" i="6"/>
  <c r="D40" i="6"/>
  <c r="C40" i="6"/>
  <c r="B41" i="6"/>
  <c r="B40" i="6"/>
  <c r="B39" i="6"/>
  <c r="B59" i="4" l="1"/>
  <c r="F30" i="10" l="1"/>
  <c r="D54" i="3"/>
  <c r="B54" i="3"/>
  <c r="D66" i="3"/>
  <c r="B66" i="3"/>
  <c r="D58" i="3"/>
  <c r="B58" i="3"/>
  <c r="E67" i="3"/>
  <c r="D67" i="3"/>
  <c r="C67" i="3"/>
  <c r="B67" i="3"/>
  <c r="D57" i="3" l="1"/>
  <c r="B57" i="3"/>
  <c r="F38" i="10" l="1"/>
  <c r="F34" i="5"/>
  <c r="D53" i="3" l="1"/>
  <c r="H30" i="3" l="1"/>
  <c r="G30" i="3"/>
  <c r="F27" i="10"/>
  <c r="C39" i="6" l="1"/>
  <c r="B36" i="6"/>
  <c r="C36" i="6"/>
  <c r="D36" i="6"/>
  <c r="E36" i="6"/>
  <c r="B37" i="6"/>
  <c r="C37" i="6"/>
  <c r="D37" i="6"/>
  <c r="E37" i="6"/>
  <c r="B38" i="6"/>
  <c r="C38" i="6"/>
  <c r="D38" i="6"/>
  <c r="E38" i="6"/>
  <c r="D39" i="6"/>
  <c r="E39" i="6"/>
  <c r="D35" i="6"/>
  <c r="E35" i="6"/>
  <c r="B35" i="6"/>
  <c r="H39" i="6" l="1"/>
  <c r="B46" i="8"/>
  <c r="C46" i="8"/>
  <c r="D46" i="8"/>
  <c r="E46" i="8"/>
  <c r="B47" i="8"/>
  <c r="C47" i="8"/>
  <c r="D47" i="8"/>
  <c r="E47" i="8"/>
  <c r="B48" i="8"/>
  <c r="C48" i="8"/>
  <c r="D48" i="8"/>
  <c r="E48" i="8"/>
  <c r="B49" i="8"/>
  <c r="C49" i="8"/>
  <c r="D49" i="8"/>
  <c r="E49" i="8"/>
  <c r="B50" i="8"/>
  <c r="C50" i="8"/>
  <c r="D50" i="8"/>
  <c r="E50" i="8"/>
  <c r="B51" i="8"/>
  <c r="C51" i="8"/>
  <c r="D51" i="8"/>
  <c r="E51" i="8"/>
  <c r="B52" i="8"/>
  <c r="C52" i="8"/>
  <c r="D52" i="8"/>
  <c r="E52" i="8"/>
  <c r="B53" i="8"/>
  <c r="C53" i="8"/>
  <c r="D53" i="8"/>
  <c r="E53" i="8"/>
  <c r="B54" i="8"/>
  <c r="C54" i="8"/>
  <c r="D54" i="8"/>
  <c r="E54" i="8"/>
  <c r="B55" i="8"/>
  <c r="C55" i="8"/>
  <c r="D55" i="8"/>
  <c r="E55" i="8"/>
  <c r="C45" i="8"/>
  <c r="D45" i="8"/>
  <c r="E45" i="8"/>
  <c r="B45" i="8"/>
  <c r="B50" i="4"/>
  <c r="C50" i="4"/>
  <c r="D50" i="4"/>
  <c r="E50" i="4"/>
  <c r="G50" i="4" s="1"/>
  <c r="B51" i="4"/>
  <c r="C51" i="4"/>
  <c r="D51" i="4"/>
  <c r="E51" i="4"/>
  <c r="G51" i="4" s="1"/>
  <c r="B52" i="4"/>
  <c r="C52" i="4"/>
  <c r="D52" i="4"/>
  <c r="E52" i="4"/>
  <c r="G52" i="4" s="1"/>
  <c r="B53" i="4"/>
  <c r="C53" i="4"/>
  <c r="D53" i="4"/>
  <c r="E53" i="4"/>
  <c r="B54" i="4"/>
  <c r="C54" i="4"/>
  <c r="D54" i="4"/>
  <c r="E54" i="4"/>
  <c r="B55" i="4"/>
  <c r="C55" i="4"/>
  <c r="D55" i="4"/>
  <c r="E55" i="4"/>
  <c r="G55" i="4" s="1"/>
  <c r="B56" i="4"/>
  <c r="C56" i="4"/>
  <c r="D56" i="4"/>
  <c r="E56" i="4"/>
  <c r="B57" i="4"/>
  <c r="C57" i="4"/>
  <c r="D57" i="4"/>
  <c r="E57" i="4"/>
  <c r="B58" i="4"/>
  <c r="C58" i="4"/>
  <c r="D58" i="4"/>
  <c r="E58" i="4"/>
  <c r="G58" i="4" s="1"/>
  <c r="C59" i="4"/>
  <c r="D59" i="4"/>
  <c r="E59" i="4"/>
  <c r="B60" i="4"/>
  <c r="C60" i="4"/>
  <c r="D60" i="4"/>
  <c r="E60" i="4"/>
  <c r="B61" i="4"/>
  <c r="C61" i="4"/>
  <c r="D61" i="4"/>
  <c r="E61" i="4"/>
  <c r="G61" i="4" s="1"/>
  <c r="C49" i="4"/>
  <c r="D49" i="4"/>
  <c r="E49" i="4"/>
  <c r="G49" i="4" s="1"/>
  <c r="C46" i="5"/>
  <c r="D46" i="5"/>
  <c r="E46" i="5"/>
  <c r="G46" i="5" s="1"/>
  <c r="C47" i="5"/>
  <c r="D47" i="5"/>
  <c r="E47" i="5"/>
  <c r="G47" i="5" s="1"/>
  <c r="C48" i="5"/>
  <c r="D48" i="5"/>
  <c r="E48" i="5"/>
  <c r="C49" i="5"/>
  <c r="D49" i="5"/>
  <c r="E49" i="5"/>
  <c r="G49" i="5" s="1"/>
  <c r="C50" i="5"/>
  <c r="D50" i="5"/>
  <c r="E50" i="5"/>
  <c r="G50" i="5" s="1"/>
  <c r="C51" i="5"/>
  <c r="D51" i="5"/>
  <c r="E51" i="5"/>
  <c r="G51" i="5" s="1"/>
  <c r="C52" i="5"/>
  <c r="D52" i="5"/>
  <c r="E52" i="5"/>
  <c r="G52" i="5" s="1"/>
  <c r="C53" i="5"/>
  <c r="D53" i="5"/>
  <c r="E53" i="5"/>
  <c r="G53" i="5" s="1"/>
  <c r="C54" i="5"/>
  <c r="D54" i="5"/>
  <c r="E54" i="5"/>
  <c r="G54" i="5" s="1"/>
  <c r="C55" i="5"/>
  <c r="D55" i="5"/>
  <c r="E55" i="5"/>
  <c r="G55" i="5" s="1"/>
  <c r="C45" i="5"/>
  <c r="D45" i="5"/>
  <c r="E45" i="5"/>
  <c r="B46" i="5"/>
  <c r="B47" i="5"/>
  <c r="B48" i="5"/>
  <c r="B49" i="5"/>
  <c r="B50" i="5"/>
  <c r="B51" i="5"/>
  <c r="B52" i="5"/>
  <c r="B53" i="5"/>
  <c r="B54" i="5"/>
  <c r="B55" i="5"/>
  <c r="B45" i="5"/>
  <c r="B60" i="3"/>
  <c r="B49" i="4"/>
  <c r="D64" i="3"/>
  <c r="B64" i="3"/>
  <c r="D62" i="3"/>
  <c r="B62" i="3"/>
  <c r="D60" i="3"/>
  <c r="C53" i="3"/>
  <c r="B53" i="3"/>
  <c r="G48" i="5" l="1"/>
  <c r="G60" i="4"/>
  <c r="G56" i="4"/>
  <c r="G54" i="4"/>
  <c r="H59" i="4"/>
  <c r="F59" i="4"/>
  <c r="H55" i="4"/>
  <c r="F55" i="4"/>
  <c r="F49" i="5"/>
  <c r="H49" i="5"/>
  <c r="F61" i="4"/>
  <c r="H61" i="4"/>
  <c r="F57" i="4"/>
  <c r="H57" i="4"/>
  <c r="H51" i="4"/>
  <c r="F51" i="4"/>
  <c r="F64" i="3"/>
  <c r="H48" i="5"/>
  <c r="F48" i="5"/>
  <c r="H60" i="4"/>
  <c r="F60" i="4"/>
  <c r="F58" i="4"/>
  <c r="H58" i="4"/>
  <c r="H56" i="4"/>
  <c r="F56" i="4"/>
  <c r="H54" i="4"/>
  <c r="F54" i="4"/>
  <c r="H52" i="4"/>
  <c r="F52" i="4"/>
  <c r="H52" i="5"/>
  <c r="F52" i="5"/>
  <c r="F53" i="4"/>
  <c r="H53" i="4"/>
  <c r="H46" i="5"/>
  <c r="F46" i="5"/>
  <c r="F51" i="5"/>
  <c r="H51" i="5"/>
  <c r="H49" i="4"/>
  <c r="F53" i="5"/>
  <c r="H53" i="5"/>
  <c r="F50" i="5"/>
  <c r="H50" i="5"/>
  <c r="F54" i="5"/>
  <c r="H54" i="5"/>
  <c r="H55" i="5"/>
  <c r="F55" i="5"/>
  <c r="H47" i="5"/>
  <c r="F47" i="5"/>
  <c r="G59" i="4"/>
  <c r="G57" i="4"/>
  <c r="G53" i="4"/>
  <c r="H50" i="4"/>
  <c r="F50" i="4"/>
  <c r="F49" i="4"/>
  <c r="L8" i="11"/>
  <c r="M8" i="11"/>
  <c r="M9" i="11"/>
  <c r="M7" i="11"/>
  <c r="L7" i="11"/>
  <c r="M56" i="10"/>
  <c r="L56" i="10"/>
  <c r="M54" i="10"/>
  <c r="L54" i="10"/>
  <c r="M53" i="10"/>
  <c r="L53" i="10"/>
  <c r="M51" i="10"/>
  <c r="L51" i="10"/>
  <c r="M49" i="10"/>
  <c r="L49" i="10"/>
  <c r="M47" i="10"/>
  <c r="L47" i="10"/>
  <c r="L39" i="10"/>
  <c r="L38" i="10"/>
  <c r="L37" i="10"/>
  <c r="M36" i="10"/>
  <c r="L36" i="10"/>
  <c r="L35" i="10"/>
  <c r="M34" i="10"/>
  <c r="L34" i="10"/>
  <c r="M33" i="10"/>
  <c r="L33" i="10"/>
  <c r="L32" i="10"/>
  <c r="M31" i="10"/>
  <c r="L31" i="10"/>
  <c r="M30" i="10"/>
  <c r="L30" i="10"/>
  <c r="M29" i="10"/>
  <c r="L29" i="10"/>
  <c r="M28" i="10"/>
  <c r="L28" i="10"/>
  <c r="M27" i="10"/>
  <c r="L27" i="10"/>
  <c r="L18" i="10"/>
  <c r="L17" i="10"/>
  <c r="M16" i="10"/>
  <c r="L16" i="10"/>
  <c r="L15" i="10"/>
  <c r="M14" i="10"/>
  <c r="L14" i="10"/>
  <c r="M13" i="10"/>
  <c r="L13" i="10"/>
  <c r="L12" i="10"/>
  <c r="M11" i="10"/>
  <c r="L11" i="10"/>
  <c r="L10" i="10"/>
  <c r="M9" i="10"/>
  <c r="L9" i="10"/>
  <c r="L8" i="10"/>
  <c r="M7" i="10"/>
  <c r="L7" i="10"/>
  <c r="L55" i="8"/>
  <c r="L54" i="8"/>
  <c r="L53" i="8"/>
  <c r="L52" i="8"/>
  <c r="L51" i="8"/>
  <c r="L50" i="8"/>
  <c r="L49" i="8"/>
  <c r="L48" i="8"/>
  <c r="M47" i="8"/>
  <c r="L47" i="8"/>
  <c r="M46" i="8"/>
  <c r="L46" i="8"/>
  <c r="L45" i="8"/>
  <c r="L36" i="8"/>
  <c r="L35" i="8"/>
  <c r="L34" i="8"/>
  <c r="L33" i="8"/>
  <c r="L32" i="8"/>
  <c r="M31" i="8"/>
  <c r="L31" i="8"/>
  <c r="L30" i="8"/>
  <c r="L29" i="8"/>
  <c r="M28" i="8"/>
  <c r="L28" i="8"/>
  <c r="M27" i="8"/>
  <c r="L27" i="8"/>
  <c r="L26" i="8"/>
  <c r="L11" i="8"/>
  <c r="L12" i="8"/>
  <c r="L13" i="8"/>
  <c r="L14" i="8"/>
  <c r="L15" i="8"/>
  <c r="L16" i="8"/>
  <c r="L17" i="8"/>
  <c r="L10" i="8"/>
  <c r="M9" i="8"/>
  <c r="L9" i="8"/>
  <c r="M8" i="8"/>
  <c r="L8" i="8"/>
  <c r="L7" i="8"/>
  <c r="M32" i="7"/>
  <c r="L32" i="7"/>
  <c r="M31" i="7"/>
  <c r="L31" i="7"/>
  <c r="M30" i="7"/>
  <c r="L30" i="7"/>
  <c r="M29" i="7"/>
  <c r="L29" i="7"/>
  <c r="M21" i="7"/>
  <c r="L21" i="7"/>
  <c r="M20" i="7"/>
  <c r="L20" i="7"/>
  <c r="M19" i="7"/>
  <c r="L19" i="7"/>
  <c r="M18" i="7"/>
  <c r="L18" i="7"/>
  <c r="M13" i="7"/>
  <c r="L13" i="7"/>
  <c r="M12" i="7"/>
  <c r="L12" i="7"/>
  <c r="M11" i="7"/>
  <c r="L11" i="7"/>
  <c r="M10" i="7"/>
  <c r="L10" i="7"/>
  <c r="M9" i="7"/>
  <c r="L9" i="7"/>
  <c r="M8" i="7"/>
  <c r="L8" i="7"/>
  <c r="M7" i="7"/>
  <c r="L7" i="7"/>
  <c r="L39" i="6"/>
  <c r="M38" i="6"/>
  <c r="L38" i="6"/>
  <c r="M37" i="6"/>
  <c r="L37" i="6"/>
  <c r="L36" i="6"/>
  <c r="L35" i="6"/>
  <c r="L26" i="6"/>
  <c r="L25" i="6"/>
  <c r="M24" i="6"/>
  <c r="L24" i="6"/>
  <c r="M23" i="6"/>
  <c r="L23" i="6"/>
  <c r="L22" i="6"/>
  <c r="L21" i="6"/>
  <c r="L8" i="6"/>
  <c r="M8" i="6"/>
  <c r="L9" i="6"/>
  <c r="M9" i="6"/>
  <c r="L10" i="6"/>
  <c r="M10" i="6"/>
  <c r="L11" i="6"/>
  <c r="L12" i="6"/>
  <c r="M7" i="6"/>
  <c r="L7" i="6"/>
  <c r="L55" i="5"/>
  <c r="L54" i="5"/>
  <c r="L53" i="5"/>
  <c r="M52" i="5"/>
  <c r="L52" i="5"/>
  <c r="L51" i="5"/>
  <c r="M50" i="5"/>
  <c r="L50" i="5"/>
  <c r="M49" i="5"/>
  <c r="L49" i="5"/>
  <c r="L48" i="5"/>
  <c r="M47" i="5"/>
  <c r="L47" i="5"/>
  <c r="L46" i="5"/>
  <c r="M45" i="5"/>
  <c r="L45" i="5"/>
  <c r="L36" i="5"/>
  <c r="L35" i="5"/>
  <c r="L34" i="5"/>
  <c r="M33" i="5"/>
  <c r="L33" i="5"/>
  <c r="L32" i="5"/>
  <c r="M31" i="5"/>
  <c r="L31" i="5"/>
  <c r="M30" i="5"/>
  <c r="L30" i="5"/>
  <c r="L29" i="5"/>
  <c r="M28" i="5"/>
  <c r="L28" i="5"/>
  <c r="L27" i="5"/>
  <c r="M26" i="5"/>
  <c r="L26" i="5"/>
  <c r="L8" i="5"/>
  <c r="L9" i="5"/>
  <c r="M9" i="5"/>
  <c r="L10" i="5"/>
  <c r="L11" i="5"/>
  <c r="M11" i="5"/>
  <c r="L12" i="5"/>
  <c r="M12" i="5"/>
  <c r="L13" i="5"/>
  <c r="L14" i="5"/>
  <c r="M14" i="5"/>
  <c r="L15" i="5"/>
  <c r="L16" i="5"/>
  <c r="L17" i="5"/>
  <c r="M7" i="5"/>
  <c r="L7" i="5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0" i="4"/>
  <c r="L39" i="4"/>
  <c r="M38" i="4"/>
  <c r="L38" i="4"/>
  <c r="M37" i="4"/>
  <c r="L37" i="4"/>
  <c r="L36" i="4"/>
  <c r="L35" i="4"/>
  <c r="L34" i="4"/>
  <c r="L33" i="4"/>
  <c r="L32" i="4"/>
  <c r="L31" i="4"/>
  <c r="L30" i="4"/>
  <c r="L29" i="4"/>
  <c r="L28" i="4"/>
  <c r="M22" i="4"/>
  <c r="L22" i="4"/>
  <c r="M21" i="4"/>
  <c r="L21" i="4"/>
  <c r="L19" i="4"/>
  <c r="L18" i="4"/>
  <c r="L17" i="4"/>
  <c r="L16" i="4"/>
  <c r="L15" i="4"/>
  <c r="L14" i="4"/>
  <c r="L13" i="4"/>
  <c r="L12" i="4"/>
  <c r="L11" i="4"/>
  <c r="L10" i="4"/>
  <c r="M9" i="4"/>
  <c r="L9" i="4"/>
  <c r="L8" i="4"/>
  <c r="L7" i="4"/>
  <c r="L67" i="3"/>
  <c r="L66" i="3"/>
  <c r="M65" i="3"/>
  <c r="L65" i="3"/>
  <c r="L64" i="3"/>
  <c r="L63" i="3"/>
  <c r="L62" i="3"/>
  <c r="L61" i="3"/>
  <c r="L60" i="3"/>
  <c r="M59" i="3"/>
  <c r="L59" i="3"/>
  <c r="L58" i="3"/>
  <c r="L57" i="3"/>
  <c r="M56" i="3"/>
  <c r="L56" i="3"/>
  <c r="L55" i="3"/>
  <c r="L54" i="3"/>
  <c r="L53" i="3"/>
  <c r="L44" i="3"/>
  <c r="L43" i="3"/>
  <c r="M42" i="3"/>
  <c r="L42" i="3"/>
  <c r="L41" i="3"/>
  <c r="L40" i="3"/>
  <c r="L39" i="3"/>
  <c r="M38" i="3"/>
  <c r="L38" i="3"/>
  <c r="L37" i="3"/>
  <c r="M36" i="3"/>
  <c r="L36" i="3"/>
  <c r="L35" i="3"/>
  <c r="L34" i="3"/>
  <c r="M33" i="3"/>
  <c r="L33" i="3"/>
  <c r="L32" i="3"/>
  <c r="L31" i="3"/>
  <c r="L30" i="3"/>
  <c r="L8" i="3"/>
  <c r="L9" i="3"/>
  <c r="L10" i="3"/>
  <c r="M10" i="3"/>
  <c r="L11" i="3"/>
  <c r="L12" i="3"/>
  <c r="L13" i="3"/>
  <c r="M13" i="3"/>
  <c r="L14" i="3"/>
  <c r="L15" i="3"/>
  <c r="L16" i="3"/>
  <c r="L17" i="3"/>
  <c r="L18" i="3"/>
  <c r="L19" i="3"/>
  <c r="M19" i="3"/>
  <c r="L20" i="3"/>
  <c r="L21" i="3"/>
  <c r="L7" i="3"/>
  <c r="I24" i="10"/>
  <c r="F24" i="10"/>
  <c r="I23" i="8"/>
  <c r="F23" i="8"/>
  <c r="I15" i="7"/>
  <c r="F15" i="7"/>
  <c r="I18" i="6"/>
  <c r="F18" i="6"/>
  <c r="I23" i="5"/>
  <c r="F23" i="5"/>
  <c r="I25" i="4"/>
  <c r="F25" i="4"/>
  <c r="I27" i="3"/>
  <c r="F27" i="3"/>
  <c r="I44" i="10"/>
  <c r="F44" i="10"/>
  <c r="I42" i="8"/>
  <c r="F42" i="8"/>
  <c r="I26" i="7"/>
  <c r="F26" i="7"/>
  <c r="I32" i="6"/>
  <c r="F32" i="6"/>
  <c r="I42" i="5"/>
  <c r="F42" i="5"/>
  <c r="I50" i="2"/>
  <c r="F50" i="2"/>
  <c r="I50" i="3"/>
  <c r="F50" i="3"/>
  <c r="I46" i="4"/>
  <c r="F46" i="4"/>
  <c r="I27" i="2"/>
  <c r="F27" i="2"/>
  <c r="I4" i="11"/>
  <c r="F4" i="11"/>
  <c r="I4" i="10"/>
  <c r="F4" i="10"/>
  <c r="I4" i="8"/>
  <c r="F4" i="8"/>
  <c r="I4" i="7"/>
  <c r="F4" i="7"/>
  <c r="I4" i="6"/>
  <c r="F4" i="6"/>
  <c r="I4" i="5"/>
  <c r="F4" i="5"/>
  <c r="I4" i="4"/>
  <c r="F4" i="4"/>
  <c r="I4" i="2"/>
  <c r="F4" i="2"/>
  <c r="F4" i="3"/>
  <c r="I4" i="3" l="1"/>
  <c r="F30" i="8" l="1"/>
  <c r="H30" i="8"/>
  <c r="G30" i="8"/>
  <c r="M30" i="8" l="1"/>
  <c r="I9" i="11"/>
  <c r="L9" i="11" s="1"/>
  <c r="J9" i="11"/>
  <c r="E35" i="2"/>
  <c r="D35" i="2"/>
  <c r="C35" i="2"/>
  <c r="B35" i="2"/>
  <c r="L35" i="2" s="1"/>
  <c r="E31" i="2"/>
  <c r="D31" i="2"/>
  <c r="C31" i="2"/>
  <c r="B31" i="2"/>
  <c r="L31" i="2" s="1"/>
  <c r="E30" i="2"/>
  <c r="D30" i="2"/>
  <c r="C30" i="2"/>
  <c r="B30" i="2"/>
  <c r="L30" i="2" s="1"/>
  <c r="E12" i="2"/>
  <c r="D12" i="2"/>
  <c r="C12" i="2"/>
  <c r="B12" i="2"/>
  <c r="L12" i="2" s="1"/>
  <c r="E8" i="2"/>
  <c r="G8" i="2" s="1"/>
  <c r="D8" i="2"/>
  <c r="C8" i="2"/>
  <c r="B8" i="2"/>
  <c r="L8" i="2" s="1"/>
  <c r="E7" i="2"/>
  <c r="D7" i="2"/>
  <c r="C7" i="2"/>
  <c r="B7" i="2"/>
  <c r="L7" i="2" s="1"/>
  <c r="H27" i="10"/>
  <c r="C54" i="2" l="1"/>
  <c r="C58" i="2"/>
  <c r="B54" i="2"/>
  <c r="L54" i="2" s="1"/>
  <c r="C53" i="2"/>
  <c r="E54" i="2"/>
  <c r="B58" i="2"/>
  <c r="L58" i="2" s="1"/>
  <c r="D53" i="2"/>
  <c r="B53" i="2"/>
  <c r="L53" i="2" s="1"/>
  <c r="E53" i="2"/>
  <c r="D58" i="2"/>
  <c r="E58" i="2"/>
  <c r="F8" i="2"/>
  <c r="H8" i="2"/>
  <c r="M8" i="2" s="1"/>
  <c r="D54" i="2"/>
  <c r="B27" i="6"/>
  <c r="L27" i="6" l="1"/>
  <c r="M52" i="4"/>
  <c r="M61" i="4"/>
  <c r="M55" i="4"/>
  <c r="M56" i="4"/>
  <c r="M50" i="4"/>
  <c r="M59" i="4"/>
  <c r="M58" i="4"/>
  <c r="M53" i="4"/>
  <c r="F34" i="8" l="1"/>
  <c r="G34" i="8"/>
  <c r="H34" i="8"/>
  <c r="F35" i="8"/>
  <c r="G35" i="8"/>
  <c r="H35" i="8"/>
  <c r="M35" i="8" s="1"/>
  <c r="M34" i="8" l="1"/>
  <c r="A40" i="8"/>
  <c r="A21" i="8"/>
  <c r="A2" i="8"/>
  <c r="A24" i="7"/>
  <c r="A13" i="7"/>
  <c r="A2" i="7"/>
  <c r="A2" i="3"/>
  <c r="C18" i="2" l="1"/>
  <c r="D18" i="2"/>
  <c r="E18" i="2"/>
  <c r="B18" i="2"/>
  <c r="L18" i="2" s="1"/>
  <c r="G18" i="2" l="1"/>
  <c r="F18" i="2"/>
  <c r="H18" i="2"/>
  <c r="M18" i="2" s="1"/>
  <c r="F15" i="4"/>
  <c r="G15" i="4"/>
  <c r="H15" i="4"/>
  <c r="M15" i="4" s="1"/>
  <c r="C48" i="10" l="1"/>
  <c r="D48" i="10"/>
  <c r="E48" i="10"/>
  <c r="G48" i="10" s="1"/>
  <c r="C49" i="10"/>
  <c r="D49" i="10"/>
  <c r="F49" i="10" s="1"/>
  <c r="E49" i="10"/>
  <c r="G49" i="10" s="1"/>
  <c r="C50" i="10"/>
  <c r="D50" i="10"/>
  <c r="E50" i="10"/>
  <c r="C51" i="10"/>
  <c r="D51" i="10"/>
  <c r="E51" i="10"/>
  <c r="G51" i="10" s="1"/>
  <c r="C52" i="10"/>
  <c r="D52" i="10"/>
  <c r="E52" i="10"/>
  <c r="C53" i="10"/>
  <c r="D53" i="10"/>
  <c r="F53" i="10" s="1"/>
  <c r="E53" i="10"/>
  <c r="G53" i="10" s="1"/>
  <c r="C54" i="10"/>
  <c r="D54" i="10"/>
  <c r="F54" i="10" s="1"/>
  <c r="E54" i="10"/>
  <c r="C55" i="10"/>
  <c r="D55" i="10"/>
  <c r="E55" i="10"/>
  <c r="C56" i="10"/>
  <c r="D56" i="10"/>
  <c r="F56" i="10" s="1"/>
  <c r="E56" i="10"/>
  <c r="C57" i="10"/>
  <c r="D57" i="10"/>
  <c r="E57" i="10"/>
  <c r="G57" i="10" s="1"/>
  <c r="C58" i="10"/>
  <c r="D58" i="10"/>
  <c r="E58" i="10"/>
  <c r="G58" i="10" s="1"/>
  <c r="C47" i="10"/>
  <c r="D47" i="10"/>
  <c r="F47" i="10" s="1"/>
  <c r="E47" i="10"/>
  <c r="G47" i="10" s="1"/>
  <c r="B48" i="10"/>
  <c r="L48" i="10" s="1"/>
  <c r="B49" i="10"/>
  <c r="B50" i="10"/>
  <c r="L50" i="10" s="1"/>
  <c r="B51" i="10"/>
  <c r="B52" i="10"/>
  <c r="B53" i="10"/>
  <c r="B54" i="10"/>
  <c r="B55" i="10"/>
  <c r="L55" i="10" s="1"/>
  <c r="B56" i="10"/>
  <c r="B57" i="10"/>
  <c r="L57" i="10" s="1"/>
  <c r="B58" i="10"/>
  <c r="L58" i="10" s="1"/>
  <c r="B47" i="10"/>
  <c r="D44" i="2"/>
  <c r="L44" i="2"/>
  <c r="B32" i="2"/>
  <c r="L32" i="2" s="1"/>
  <c r="C32" i="2"/>
  <c r="D32" i="2"/>
  <c r="E32" i="2"/>
  <c r="G32" i="2" s="1"/>
  <c r="B33" i="2"/>
  <c r="L33" i="2" s="1"/>
  <c r="C33" i="2"/>
  <c r="D33" i="2"/>
  <c r="E33" i="2"/>
  <c r="G33" i="2" s="1"/>
  <c r="B34" i="2"/>
  <c r="L34" i="2" s="1"/>
  <c r="C34" i="2"/>
  <c r="D34" i="2"/>
  <c r="E34" i="2"/>
  <c r="G34" i="2" s="1"/>
  <c r="B36" i="2"/>
  <c r="L36" i="2" s="1"/>
  <c r="C36" i="2"/>
  <c r="D36" i="2"/>
  <c r="E36" i="2"/>
  <c r="B37" i="2"/>
  <c r="L37" i="2" s="1"/>
  <c r="C37" i="2"/>
  <c r="D37" i="2"/>
  <c r="E37" i="2"/>
  <c r="B38" i="2"/>
  <c r="L38" i="2" s="1"/>
  <c r="C38" i="2"/>
  <c r="D38" i="2"/>
  <c r="E38" i="2"/>
  <c r="B39" i="2"/>
  <c r="L39" i="2" s="1"/>
  <c r="C39" i="2"/>
  <c r="D39" i="2"/>
  <c r="E39" i="2"/>
  <c r="B40" i="2"/>
  <c r="L40" i="2" s="1"/>
  <c r="C40" i="2"/>
  <c r="D40" i="2"/>
  <c r="E40" i="2"/>
  <c r="B41" i="2"/>
  <c r="L41" i="2" s="1"/>
  <c r="C41" i="2"/>
  <c r="D41" i="2"/>
  <c r="E41" i="2"/>
  <c r="C42" i="2"/>
  <c r="E42" i="2"/>
  <c r="L43" i="2"/>
  <c r="C43" i="2"/>
  <c r="D43" i="2"/>
  <c r="E43" i="2"/>
  <c r="E44" i="2"/>
  <c r="G55" i="3"/>
  <c r="G57" i="3"/>
  <c r="G60" i="3"/>
  <c r="G61" i="3"/>
  <c r="G62" i="3"/>
  <c r="G63" i="3"/>
  <c r="G64" i="3"/>
  <c r="G65" i="3"/>
  <c r="F29" i="10"/>
  <c r="F31" i="10"/>
  <c r="F32" i="10"/>
  <c r="F33" i="10"/>
  <c r="F34" i="10"/>
  <c r="F35" i="10"/>
  <c r="F36" i="10"/>
  <c r="F37" i="10"/>
  <c r="M30" i="3"/>
  <c r="F30" i="3"/>
  <c r="H35" i="10"/>
  <c r="M35" i="10" s="1"/>
  <c r="H37" i="10"/>
  <c r="M37" i="10" s="1"/>
  <c r="H38" i="10"/>
  <c r="M38" i="10" s="1"/>
  <c r="G35" i="10"/>
  <c r="G52" i="10"/>
  <c r="H9" i="4"/>
  <c r="C10" i="2"/>
  <c r="D10" i="2"/>
  <c r="E10" i="2"/>
  <c r="B10" i="2"/>
  <c r="L10" i="2" s="1"/>
  <c r="F12" i="8"/>
  <c r="G12" i="8"/>
  <c r="H12" i="8"/>
  <c r="F16" i="8"/>
  <c r="G16" i="8"/>
  <c r="H16" i="8"/>
  <c r="D9" i="2"/>
  <c r="E9" i="2"/>
  <c r="B9" i="2"/>
  <c r="L9" i="2" s="1"/>
  <c r="C9" i="2"/>
  <c r="D11" i="2"/>
  <c r="E11" i="2"/>
  <c r="B11" i="2"/>
  <c r="L11" i="2" s="1"/>
  <c r="C11" i="2"/>
  <c r="D13" i="2"/>
  <c r="B13" i="2"/>
  <c r="L13" i="2" s="1"/>
  <c r="C13" i="2"/>
  <c r="E13" i="2"/>
  <c r="D14" i="2"/>
  <c r="E14" i="2"/>
  <c r="B14" i="2"/>
  <c r="L14" i="2" s="1"/>
  <c r="C14" i="2"/>
  <c r="D15" i="2"/>
  <c r="B15" i="2"/>
  <c r="L15" i="2" s="1"/>
  <c r="C15" i="2"/>
  <c r="E15" i="2"/>
  <c r="D16" i="2"/>
  <c r="E16" i="2"/>
  <c r="B16" i="2"/>
  <c r="L16" i="2" s="1"/>
  <c r="C16" i="2"/>
  <c r="D17" i="2"/>
  <c r="B17" i="2"/>
  <c r="L17" i="2" s="1"/>
  <c r="E17" i="2"/>
  <c r="C17" i="2"/>
  <c r="B19" i="2"/>
  <c r="L19" i="2" s="1"/>
  <c r="C19" i="2"/>
  <c r="E19" i="2"/>
  <c r="D20" i="2"/>
  <c r="B20" i="2"/>
  <c r="L20" i="2" s="1"/>
  <c r="E20" i="2"/>
  <c r="C20" i="2"/>
  <c r="D21" i="2"/>
  <c r="L21" i="2"/>
  <c r="C21" i="2"/>
  <c r="E21" i="2"/>
  <c r="F7" i="8"/>
  <c r="G7" i="8"/>
  <c r="F8" i="8"/>
  <c r="G8" i="8"/>
  <c r="G46" i="8" s="1"/>
  <c r="F9" i="8"/>
  <c r="G9" i="8"/>
  <c r="F10" i="8"/>
  <c r="G10" i="8"/>
  <c r="F11" i="8"/>
  <c r="G11" i="8"/>
  <c r="F13" i="8"/>
  <c r="G13" i="8"/>
  <c r="F14" i="8"/>
  <c r="G14" i="8"/>
  <c r="F15" i="8"/>
  <c r="G15" i="8"/>
  <c r="F17" i="8"/>
  <c r="G17" i="8"/>
  <c r="F31" i="8"/>
  <c r="G31" i="8"/>
  <c r="H31" i="8"/>
  <c r="C9" i="11"/>
  <c r="D9" i="11"/>
  <c r="E9" i="11"/>
  <c r="B9" i="11"/>
  <c r="H8" i="11"/>
  <c r="H28" i="10"/>
  <c r="H32" i="10"/>
  <c r="M32" i="10" s="1"/>
  <c r="H34" i="10"/>
  <c r="H36" i="10"/>
  <c r="H7" i="10"/>
  <c r="H8" i="10"/>
  <c r="M8" i="10" s="1"/>
  <c r="H10" i="10"/>
  <c r="M10" i="10" s="1"/>
  <c r="H18" i="10"/>
  <c r="M18" i="10" s="1"/>
  <c r="H11" i="8"/>
  <c r="D31" i="7"/>
  <c r="F31" i="7" s="1"/>
  <c r="E31" i="7"/>
  <c r="G31" i="7" s="1"/>
  <c r="B30" i="7"/>
  <c r="H44" i="3"/>
  <c r="M44" i="3" s="1"/>
  <c r="F27" i="8"/>
  <c r="G27" i="8"/>
  <c r="H27" i="8"/>
  <c r="F28" i="8"/>
  <c r="G28" i="8"/>
  <c r="H28" i="8"/>
  <c r="F29" i="8"/>
  <c r="G29" i="8"/>
  <c r="H29" i="8"/>
  <c r="M29" i="8" s="1"/>
  <c r="F32" i="8"/>
  <c r="G32" i="8"/>
  <c r="H32" i="8"/>
  <c r="M32" i="8" s="1"/>
  <c r="F33" i="8"/>
  <c r="G33" i="8"/>
  <c r="H33" i="8"/>
  <c r="M33" i="8" s="1"/>
  <c r="F36" i="8"/>
  <c r="G36" i="8"/>
  <c r="H36" i="8"/>
  <c r="M36" i="8" s="1"/>
  <c r="H8" i="8"/>
  <c r="H9" i="8"/>
  <c r="H10" i="8"/>
  <c r="H13" i="8"/>
  <c r="H14" i="8"/>
  <c r="H15" i="8"/>
  <c r="H17" i="8"/>
  <c r="B37" i="8"/>
  <c r="B18" i="8"/>
  <c r="L18" i="8" s="1"/>
  <c r="E18" i="8"/>
  <c r="E37" i="8"/>
  <c r="D37" i="8"/>
  <c r="D56" i="8" s="1"/>
  <c r="C37" i="8"/>
  <c r="H26" i="8"/>
  <c r="M26" i="8" s="1"/>
  <c r="G26" i="8"/>
  <c r="F26" i="8"/>
  <c r="D18" i="8"/>
  <c r="C18" i="8"/>
  <c r="H7" i="8"/>
  <c r="A48" i="3"/>
  <c r="A25" i="3"/>
  <c r="H19" i="3"/>
  <c r="G54" i="3"/>
  <c r="G67" i="3"/>
  <c r="E45" i="3"/>
  <c r="C45" i="3"/>
  <c r="D45" i="3"/>
  <c r="B45" i="3"/>
  <c r="L45" i="3" s="1"/>
  <c r="C22" i="3"/>
  <c r="D22" i="3"/>
  <c r="E22" i="3"/>
  <c r="B22" i="3"/>
  <c r="L22" i="3" s="1"/>
  <c r="G44" i="3"/>
  <c r="F44" i="3"/>
  <c r="G59" i="3"/>
  <c r="F31" i="3"/>
  <c r="G31" i="3"/>
  <c r="H31" i="3"/>
  <c r="M31" i="3" s="1"/>
  <c r="F32" i="3"/>
  <c r="G32" i="3"/>
  <c r="H32" i="3"/>
  <c r="M32" i="3" s="1"/>
  <c r="F33" i="3"/>
  <c r="G33" i="3"/>
  <c r="H33" i="3"/>
  <c r="F34" i="3"/>
  <c r="G34" i="3"/>
  <c r="H34" i="3"/>
  <c r="M34" i="3" s="1"/>
  <c r="F35" i="3"/>
  <c r="G35" i="3"/>
  <c r="H35" i="3"/>
  <c r="M35" i="3" s="1"/>
  <c r="F36" i="3"/>
  <c r="G36" i="3"/>
  <c r="H36" i="3"/>
  <c r="F37" i="3"/>
  <c r="G37" i="3"/>
  <c r="H37" i="3"/>
  <c r="M37" i="3" s="1"/>
  <c r="F38" i="3"/>
  <c r="G38" i="3"/>
  <c r="H38" i="3"/>
  <c r="F39" i="3"/>
  <c r="G39" i="3"/>
  <c r="H39" i="3"/>
  <c r="M39" i="3" s="1"/>
  <c r="F40" i="3"/>
  <c r="G40" i="3"/>
  <c r="H40" i="3"/>
  <c r="M40" i="3" s="1"/>
  <c r="F41" i="3"/>
  <c r="G41" i="3"/>
  <c r="H41" i="3"/>
  <c r="M41" i="3" s="1"/>
  <c r="F42" i="3"/>
  <c r="G42" i="3"/>
  <c r="H42" i="3"/>
  <c r="F43" i="3"/>
  <c r="G43" i="3"/>
  <c r="H43" i="3"/>
  <c r="M43" i="3" s="1"/>
  <c r="F7" i="3"/>
  <c r="G7" i="3"/>
  <c r="H7" i="3"/>
  <c r="M7" i="3" s="1"/>
  <c r="F8" i="3"/>
  <c r="G8" i="3"/>
  <c r="H8" i="3"/>
  <c r="M8" i="3" s="1"/>
  <c r="F9" i="3"/>
  <c r="G9" i="3"/>
  <c r="H9" i="3"/>
  <c r="M9" i="3" s="1"/>
  <c r="F10" i="3"/>
  <c r="G10" i="3"/>
  <c r="H10" i="3"/>
  <c r="F11" i="3"/>
  <c r="G11" i="3"/>
  <c r="H11" i="3"/>
  <c r="M11" i="3" s="1"/>
  <c r="F12" i="3"/>
  <c r="G12" i="3"/>
  <c r="H12" i="3"/>
  <c r="M12" i="3" s="1"/>
  <c r="F13" i="3"/>
  <c r="G13" i="3"/>
  <c r="H13" i="3"/>
  <c r="F14" i="3"/>
  <c r="G14" i="3"/>
  <c r="H14" i="3"/>
  <c r="M14" i="3" s="1"/>
  <c r="F15" i="3"/>
  <c r="G15" i="3"/>
  <c r="H15" i="3"/>
  <c r="M15" i="3" s="1"/>
  <c r="F16" i="3"/>
  <c r="G16" i="3"/>
  <c r="H16" i="3"/>
  <c r="M16" i="3" s="1"/>
  <c r="F17" i="3"/>
  <c r="G17" i="3"/>
  <c r="H17" i="3"/>
  <c r="M17" i="3" s="1"/>
  <c r="F18" i="3"/>
  <c r="G18" i="3"/>
  <c r="H18" i="3"/>
  <c r="M18" i="3" s="1"/>
  <c r="F19" i="3"/>
  <c r="G19" i="3"/>
  <c r="F20" i="3"/>
  <c r="G20" i="3"/>
  <c r="H20" i="3"/>
  <c r="M20" i="3" s="1"/>
  <c r="F21" i="3"/>
  <c r="G21" i="3"/>
  <c r="H21" i="3"/>
  <c r="M21" i="3" s="1"/>
  <c r="D10" i="7"/>
  <c r="F10" i="7" s="1"/>
  <c r="E10" i="7"/>
  <c r="B10" i="7"/>
  <c r="F18" i="7"/>
  <c r="F19" i="7"/>
  <c r="F20" i="7"/>
  <c r="D30" i="7"/>
  <c r="F30" i="7" s="1"/>
  <c r="E30" i="7"/>
  <c r="G30" i="7" s="1"/>
  <c r="C30" i="7"/>
  <c r="G19" i="7"/>
  <c r="H19" i="7"/>
  <c r="G20" i="7"/>
  <c r="H20" i="7"/>
  <c r="G8" i="7"/>
  <c r="H8" i="7"/>
  <c r="G9" i="7"/>
  <c r="H9" i="7"/>
  <c r="B29" i="7"/>
  <c r="B31" i="7"/>
  <c r="B21" i="7"/>
  <c r="D29" i="7"/>
  <c r="D32" i="7" s="1"/>
  <c r="E29" i="7"/>
  <c r="C31" i="7"/>
  <c r="C29" i="7"/>
  <c r="D21" i="7"/>
  <c r="F21" i="7" s="1"/>
  <c r="E21" i="7"/>
  <c r="C21" i="7"/>
  <c r="H18" i="7"/>
  <c r="G18" i="7"/>
  <c r="C10" i="7"/>
  <c r="G10" i="7"/>
  <c r="H7" i="7"/>
  <c r="G7" i="7"/>
  <c r="F7" i="7"/>
  <c r="F8" i="11"/>
  <c r="G8" i="11"/>
  <c r="H7" i="11"/>
  <c r="G9" i="11"/>
  <c r="G7" i="11"/>
  <c r="F7" i="11"/>
  <c r="A2" i="11"/>
  <c r="A9" i="11"/>
  <c r="H28" i="5"/>
  <c r="G28" i="5"/>
  <c r="F28" i="5"/>
  <c r="H9" i="5"/>
  <c r="G9" i="5"/>
  <c r="F9" i="5"/>
  <c r="C37" i="5"/>
  <c r="D37" i="5"/>
  <c r="E37" i="5"/>
  <c r="B37" i="5"/>
  <c r="L37" i="5" s="1"/>
  <c r="C18" i="5"/>
  <c r="E18" i="5"/>
  <c r="B18" i="5"/>
  <c r="L18" i="5" s="1"/>
  <c r="F27" i="5"/>
  <c r="G27" i="5"/>
  <c r="H27" i="5"/>
  <c r="M27" i="5" s="1"/>
  <c r="F29" i="5"/>
  <c r="G29" i="5"/>
  <c r="H29" i="5"/>
  <c r="M29" i="5" s="1"/>
  <c r="F30" i="5"/>
  <c r="G30" i="5"/>
  <c r="H30" i="5"/>
  <c r="F31" i="5"/>
  <c r="G31" i="5"/>
  <c r="H31" i="5"/>
  <c r="F32" i="5"/>
  <c r="G32" i="5"/>
  <c r="H32" i="5"/>
  <c r="M32" i="5" s="1"/>
  <c r="F33" i="5"/>
  <c r="G33" i="5"/>
  <c r="H33" i="5"/>
  <c r="G34" i="5"/>
  <c r="H34" i="5"/>
  <c r="M34" i="5" s="1"/>
  <c r="F35" i="5"/>
  <c r="G35" i="5"/>
  <c r="H35" i="5"/>
  <c r="M35" i="5" s="1"/>
  <c r="F36" i="5"/>
  <c r="G36" i="5"/>
  <c r="H36" i="5"/>
  <c r="M36" i="5" s="1"/>
  <c r="F8" i="5"/>
  <c r="G8" i="5"/>
  <c r="H8" i="5"/>
  <c r="M8" i="5" s="1"/>
  <c r="F10" i="5"/>
  <c r="G10" i="5"/>
  <c r="H10" i="5"/>
  <c r="M10" i="5" s="1"/>
  <c r="F11" i="5"/>
  <c r="G11" i="5"/>
  <c r="H11" i="5"/>
  <c r="F12" i="5"/>
  <c r="G12" i="5"/>
  <c r="H12" i="5"/>
  <c r="F13" i="5"/>
  <c r="G13" i="5"/>
  <c r="H13" i="5"/>
  <c r="M13" i="5" s="1"/>
  <c r="F14" i="5"/>
  <c r="G14" i="5"/>
  <c r="H14" i="5"/>
  <c r="F15" i="5"/>
  <c r="G15" i="5"/>
  <c r="H15" i="5"/>
  <c r="M15" i="5" s="1"/>
  <c r="G16" i="5"/>
  <c r="F17" i="5"/>
  <c r="G17" i="5"/>
  <c r="H17" i="5"/>
  <c r="M17" i="5" s="1"/>
  <c r="H26" i="5"/>
  <c r="G26" i="5"/>
  <c r="F26" i="5"/>
  <c r="F7" i="5"/>
  <c r="H7" i="5"/>
  <c r="G7" i="5"/>
  <c r="A40" i="5"/>
  <c r="A21" i="5"/>
  <c r="A2" i="5"/>
  <c r="H13" i="10"/>
  <c r="F13" i="10"/>
  <c r="H17" i="10"/>
  <c r="M17" i="10" s="1"/>
  <c r="C19" i="10"/>
  <c r="D19" i="10"/>
  <c r="E19" i="10"/>
  <c r="B19" i="10"/>
  <c r="L19" i="10" s="1"/>
  <c r="G38" i="10"/>
  <c r="G18" i="10"/>
  <c r="F18" i="10"/>
  <c r="F8" i="10"/>
  <c r="G54" i="10"/>
  <c r="G28" i="10"/>
  <c r="G29" i="10"/>
  <c r="H29" i="10"/>
  <c r="G30" i="10"/>
  <c r="H30" i="10"/>
  <c r="G31" i="10"/>
  <c r="H31" i="10"/>
  <c r="G32" i="10"/>
  <c r="G34" i="10"/>
  <c r="G36" i="10"/>
  <c r="G37" i="10"/>
  <c r="G8" i="10"/>
  <c r="F9" i="10"/>
  <c r="G9" i="10"/>
  <c r="H9" i="10"/>
  <c r="F10" i="10"/>
  <c r="G10" i="10"/>
  <c r="F11" i="10"/>
  <c r="G11" i="10"/>
  <c r="H11" i="10"/>
  <c r="F12" i="10"/>
  <c r="G12" i="10"/>
  <c r="H12" i="10"/>
  <c r="M12" i="10" s="1"/>
  <c r="F14" i="10"/>
  <c r="G14" i="10"/>
  <c r="H14" i="10"/>
  <c r="F15" i="10"/>
  <c r="G15" i="10"/>
  <c r="H15" i="10"/>
  <c r="M15" i="10" s="1"/>
  <c r="F16" i="10"/>
  <c r="G16" i="10"/>
  <c r="H16" i="10"/>
  <c r="F17" i="10"/>
  <c r="G17" i="10"/>
  <c r="G27" i="10"/>
  <c r="G7" i="10"/>
  <c r="F7" i="10"/>
  <c r="A22" i="10"/>
  <c r="A2" i="10"/>
  <c r="A42" i="10"/>
  <c r="F22" i="6"/>
  <c r="G22" i="6"/>
  <c r="H22" i="6"/>
  <c r="M22" i="6" s="1"/>
  <c r="F23" i="6"/>
  <c r="G23" i="6"/>
  <c r="H23" i="6"/>
  <c r="F24" i="6"/>
  <c r="G24" i="6"/>
  <c r="H24" i="6"/>
  <c r="H25" i="6"/>
  <c r="M25" i="6" s="1"/>
  <c r="M26" i="6"/>
  <c r="F8" i="6"/>
  <c r="G8" i="6"/>
  <c r="H8" i="6"/>
  <c r="F9" i="6"/>
  <c r="G9" i="6"/>
  <c r="H9" i="6"/>
  <c r="F10" i="6"/>
  <c r="G10" i="6"/>
  <c r="H10" i="6"/>
  <c r="F11" i="6"/>
  <c r="F39" i="6" s="1"/>
  <c r="G11" i="6"/>
  <c r="H11" i="6"/>
  <c r="M11" i="6" s="1"/>
  <c r="F12" i="6"/>
  <c r="F40" i="6" s="1"/>
  <c r="G12" i="6"/>
  <c r="H12" i="6"/>
  <c r="M12" i="6" s="1"/>
  <c r="C27" i="6"/>
  <c r="E27" i="6"/>
  <c r="D27" i="6"/>
  <c r="G21" i="6"/>
  <c r="H21" i="6"/>
  <c r="M21" i="6" s="1"/>
  <c r="F21" i="6"/>
  <c r="B13" i="6"/>
  <c r="D13" i="6"/>
  <c r="C13" i="6"/>
  <c r="E13" i="6"/>
  <c r="H7" i="6"/>
  <c r="G7" i="6"/>
  <c r="F7" i="6"/>
  <c r="A2" i="6"/>
  <c r="A16" i="6"/>
  <c r="A30" i="6"/>
  <c r="H38" i="4"/>
  <c r="C41" i="4"/>
  <c r="D41" i="4"/>
  <c r="E41" i="4"/>
  <c r="B41" i="4"/>
  <c r="C20" i="4"/>
  <c r="D20" i="4"/>
  <c r="E20" i="4"/>
  <c r="B20" i="4"/>
  <c r="L20" i="4" s="1"/>
  <c r="F28" i="4"/>
  <c r="G28" i="4"/>
  <c r="H28" i="4"/>
  <c r="M28" i="4" s="1"/>
  <c r="F29" i="4"/>
  <c r="G29" i="4"/>
  <c r="H29" i="4"/>
  <c r="M29" i="4" s="1"/>
  <c r="F30" i="4"/>
  <c r="G30" i="4"/>
  <c r="H30" i="4"/>
  <c r="M30" i="4" s="1"/>
  <c r="F31" i="4"/>
  <c r="G31" i="4"/>
  <c r="H31" i="4"/>
  <c r="M31" i="4" s="1"/>
  <c r="F32" i="4"/>
  <c r="G32" i="4"/>
  <c r="H32" i="4"/>
  <c r="M32" i="4" s="1"/>
  <c r="F33" i="4"/>
  <c r="G33" i="4"/>
  <c r="H33" i="4"/>
  <c r="F34" i="4"/>
  <c r="G34" i="4"/>
  <c r="H34" i="4"/>
  <c r="M34" i="4" s="1"/>
  <c r="F35" i="4"/>
  <c r="G35" i="4"/>
  <c r="H35" i="4"/>
  <c r="M35" i="4" s="1"/>
  <c r="F36" i="4"/>
  <c r="G36" i="4"/>
  <c r="H36" i="4"/>
  <c r="F37" i="4"/>
  <c r="G37" i="4"/>
  <c r="H37" i="4"/>
  <c r="F38" i="4"/>
  <c r="G38" i="4"/>
  <c r="F39" i="4"/>
  <c r="G39" i="4"/>
  <c r="H39" i="4"/>
  <c r="F40" i="4"/>
  <c r="G40" i="4"/>
  <c r="H40" i="4"/>
  <c r="M40" i="4" s="1"/>
  <c r="F7" i="4"/>
  <c r="G7" i="4"/>
  <c r="H7" i="4"/>
  <c r="M7" i="4" s="1"/>
  <c r="F8" i="4"/>
  <c r="G8" i="4"/>
  <c r="H8" i="4"/>
  <c r="M8" i="4" s="1"/>
  <c r="F9" i="4"/>
  <c r="G9" i="4"/>
  <c r="F10" i="4"/>
  <c r="G10" i="4"/>
  <c r="H10" i="4"/>
  <c r="M10" i="4" s="1"/>
  <c r="F11" i="4"/>
  <c r="G11" i="4"/>
  <c r="H11" i="4"/>
  <c r="M11" i="4" s="1"/>
  <c r="F12" i="4"/>
  <c r="G12" i="4"/>
  <c r="H12" i="4"/>
  <c r="M12" i="4" s="1"/>
  <c r="F13" i="4"/>
  <c r="G13" i="4"/>
  <c r="H13" i="4"/>
  <c r="M13" i="4" s="1"/>
  <c r="F14" i="4"/>
  <c r="G14" i="4"/>
  <c r="H14" i="4"/>
  <c r="M14" i="4" s="1"/>
  <c r="F16" i="4"/>
  <c r="G16" i="4"/>
  <c r="H16" i="4"/>
  <c r="M16" i="4" s="1"/>
  <c r="F17" i="4"/>
  <c r="G17" i="4"/>
  <c r="H17" i="4"/>
  <c r="M17" i="4" s="1"/>
  <c r="F18" i="4"/>
  <c r="G18" i="4"/>
  <c r="H18" i="4"/>
  <c r="M18" i="4" s="1"/>
  <c r="F19" i="4"/>
  <c r="G19" i="4"/>
  <c r="H19" i="4"/>
  <c r="M19" i="4" s="1"/>
  <c r="A23" i="4"/>
  <c r="A2" i="4"/>
  <c r="A44" i="4"/>
  <c r="A48" i="2"/>
  <c r="A25" i="2"/>
  <c r="A2" i="2"/>
  <c r="E41" i="6" l="1"/>
  <c r="G35" i="6"/>
  <c r="G40" i="6"/>
  <c r="F50" i="10"/>
  <c r="C41" i="6"/>
  <c r="G38" i="6"/>
  <c r="G37" i="6"/>
  <c r="C56" i="5"/>
  <c r="F35" i="6"/>
  <c r="F37" i="6"/>
  <c r="M13" i="8"/>
  <c r="M51" i="8"/>
  <c r="E56" i="5"/>
  <c r="G37" i="5"/>
  <c r="M7" i="8"/>
  <c r="M45" i="8"/>
  <c r="E56" i="8"/>
  <c r="M10" i="8"/>
  <c r="G39" i="6"/>
  <c r="F57" i="10"/>
  <c r="D62" i="4"/>
  <c r="G36" i="6"/>
  <c r="G45" i="5"/>
  <c r="M16" i="8"/>
  <c r="L13" i="6"/>
  <c r="F36" i="6"/>
  <c r="M17" i="8"/>
  <c r="M55" i="8"/>
  <c r="M15" i="8"/>
  <c r="M53" i="8"/>
  <c r="H9" i="11"/>
  <c r="F37" i="5"/>
  <c r="M11" i="8"/>
  <c r="D41" i="6"/>
  <c r="F38" i="6"/>
  <c r="C56" i="8"/>
  <c r="M14" i="8"/>
  <c r="M12" i="8"/>
  <c r="C62" i="4"/>
  <c r="G62" i="4" s="1"/>
  <c r="M60" i="4"/>
  <c r="M39" i="4"/>
  <c r="L37" i="8"/>
  <c r="B56" i="8"/>
  <c r="L56" i="8" s="1"/>
  <c r="M57" i="4"/>
  <c r="M36" i="4"/>
  <c r="L41" i="4"/>
  <c r="B62" i="4"/>
  <c r="M54" i="4"/>
  <c r="M33" i="4"/>
  <c r="F52" i="10"/>
  <c r="L52" i="10"/>
  <c r="D57" i="2"/>
  <c r="C55" i="2"/>
  <c r="C57" i="2"/>
  <c r="E57" i="2"/>
  <c r="D55" i="2"/>
  <c r="F55" i="10"/>
  <c r="H57" i="10"/>
  <c r="M57" i="10" s="1"/>
  <c r="F58" i="10"/>
  <c r="H50" i="10"/>
  <c r="M50" i="10" s="1"/>
  <c r="H54" i="10"/>
  <c r="G9" i="2"/>
  <c r="E55" i="2"/>
  <c r="G55" i="2" s="1"/>
  <c r="G10" i="2"/>
  <c r="E56" i="2"/>
  <c r="G56" i="2" s="1"/>
  <c r="D56" i="2"/>
  <c r="C56" i="2"/>
  <c r="B55" i="2"/>
  <c r="L55" i="2" s="1"/>
  <c r="B57" i="2"/>
  <c r="L57" i="2" s="1"/>
  <c r="B56" i="2"/>
  <c r="L56" i="2" s="1"/>
  <c r="H51" i="10"/>
  <c r="H53" i="10"/>
  <c r="H56" i="10"/>
  <c r="F65" i="3"/>
  <c r="F51" i="10"/>
  <c r="G56" i="10"/>
  <c r="H30" i="7"/>
  <c r="E32" i="7"/>
  <c r="G32" i="7" s="1"/>
  <c r="G29" i="7"/>
  <c r="B32" i="7"/>
  <c r="H36" i="6"/>
  <c r="M36" i="6" s="1"/>
  <c r="H38" i="6"/>
  <c r="F58" i="3"/>
  <c r="C60" i="2"/>
  <c r="F9" i="11"/>
  <c r="F66" i="3"/>
  <c r="H60" i="3"/>
  <c r="M60" i="3" s="1"/>
  <c r="F29" i="7"/>
  <c r="H10" i="7"/>
  <c r="H37" i="6"/>
  <c r="H35" i="6"/>
  <c r="M35" i="6" s="1"/>
  <c r="G14" i="2"/>
  <c r="G27" i="6"/>
  <c r="D42" i="2"/>
  <c r="B42" i="2"/>
  <c r="L42" i="2" s="1"/>
  <c r="C32" i="7"/>
  <c r="H31" i="7"/>
  <c r="F27" i="6"/>
  <c r="B59" i="10"/>
  <c r="L59" i="10" s="1"/>
  <c r="H29" i="7"/>
  <c r="G21" i="7"/>
  <c r="M50" i="8"/>
  <c r="G19" i="10"/>
  <c r="G39" i="10"/>
  <c r="H55" i="10"/>
  <c r="M55" i="10" s="1"/>
  <c r="F63" i="3"/>
  <c r="G18" i="5"/>
  <c r="H40" i="6"/>
  <c r="M40" i="6" s="1"/>
  <c r="L41" i="6"/>
  <c r="G13" i="2"/>
  <c r="H49" i="10"/>
  <c r="G55" i="10"/>
  <c r="M39" i="6"/>
  <c r="M51" i="5"/>
  <c r="M48" i="5"/>
  <c r="M46" i="5"/>
  <c r="D19" i="2"/>
  <c r="D18" i="5"/>
  <c r="F18" i="5" s="1"/>
  <c r="F16" i="5"/>
  <c r="H16" i="5"/>
  <c r="M16" i="5" s="1"/>
  <c r="H27" i="6"/>
  <c r="M27" i="6" s="1"/>
  <c r="M49" i="8"/>
  <c r="F55" i="3"/>
  <c r="M53" i="5"/>
  <c r="H37" i="5"/>
  <c r="M37" i="5" s="1"/>
  <c r="F41" i="4"/>
  <c r="H39" i="10"/>
  <c r="M39" i="10" s="1"/>
  <c r="F32" i="7"/>
  <c r="H21" i="7"/>
  <c r="G36" i="2"/>
  <c r="F37" i="8"/>
  <c r="G41" i="4"/>
  <c r="G37" i="8"/>
  <c r="F45" i="3"/>
  <c r="H58" i="10"/>
  <c r="M58" i="10" s="1"/>
  <c r="G13" i="6"/>
  <c r="G22" i="3"/>
  <c r="H19" i="10"/>
  <c r="M19" i="10" s="1"/>
  <c r="F19" i="10"/>
  <c r="G20" i="4"/>
  <c r="H47" i="10"/>
  <c r="H20" i="4"/>
  <c r="M20" i="4" s="1"/>
  <c r="G18" i="8"/>
  <c r="F20" i="4"/>
  <c r="H18" i="8"/>
  <c r="M18" i="8" s="1"/>
  <c r="F18" i="8"/>
  <c r="M52" i="8"/>
  <c r="F62" i="3"/>
  <c r="H13" i="6"/>
  <c r="M13" i="6" s="1"/>
  <c r="E59" i="10"/>
  <c r="C59" i="10"/>
  <c r="F39" i="10"/>
  <c r="F48" i="10"/>
  <c r="D59" i="10"/>
  <c r="H52" i="10"/>
  <c r="M52" i="10" s="1"/>
  <c r="H48" i="10"/>
  <c r="M48" i="10" s="1"/>
  <c r="G50" i="10"/>
  <c r="M48" i="8"/>
  <c r="F13" i="6"/>
  <c r="E67" i="2"/>
  <c r="H41" i="4"/>
  <c r="E64" i="2"/>
  <c r="G45" i="3"/>
  <c r="F56" i="3"/>
  <c r="H56" i="3"/>
  <c r="G19" i="2"/>
  <c r="D68" i="3"/>
  <c r="C68" i="3"/>
  <c r="G66" i="3"/>
  <c r="G58" i="3"/>
  <c r="G38" i="2"/>
  <c r="F54" i="3"/>
  <c r="F57" i="3"/>
  <c r="H64" i="3"/>
  <c r="M64" i="3" s="1"/>
  <c r="B68" i="3"/>
  <c r="L68" i="3" s="1"/>
  <c r="H67" i="3"/>
  <c r="M67" i="3" s="1"/>
  <c r="H63" i="3"/>
  <c r="M63" i="3" s="1"/>
  <c r="H55" i="3"/>
  <c r="M55" i="3" s="1"/>
  <c r="H22" i="3"/>
  <c r="M22" i="3" s="1"/>
  <c r="H45" i="3"/>
  <c r="M45" i="3" s="1"/>
  <c r="G56" i="3"/>
  <c r="F60" i="3"/>
  <c r="H58" i="3"/>
  <c r="M58" i="3" s="1"/>
  <c r="E60" i="2"/>
  <c r="G60" i="2" s="1"/>
  <c r="F22" i="3"/>
  <c r="H66" i="3"/>
  <c r="M66" i="3" s="1"/>
  <c r="F53" i="3"/>
  <c r="H59" i="3"/>
  <c r="F67" i="3"/>
  <c r="H62" i="3"/>
  <c r="M62" i="3" s="1"/>
  <c r="H54" i="3"/>
  <c r="M54" i="3" s="1"/>
  <c r="F59" i="3"/>
  <c r="F61" i="3"/>
  <c r="H43" i="2"/>
  <c r="M43" i="2" s="1"/>
  <c r="H65" i="3"/>
  <c r="H61" i="3"/>
  <c r="M61" i="3" s="1"/>
  <c r="H57" i="3"/>
  <c r="M57" i="3" s="1"/>
  <c r="H53" i="3"/>
  <c r="M53" i="3" s="1"/>
  <c r="G15" i="2"/>
  <c r="G12" i="2"/>
  <c r="D64" i="2"/>
  <c r="D63" i="2"/>
  <c r="C62" i="2"/>
  <c r="H16" i="2"/>
  <c r="M16" i="2" s="1"/>
  <c r="H7" i="2"/>
  <c r="M7" i="2" s="1"/>
  <c r="G37" i="2"/>
  <c r="F34" i="2"/>
  <c r="B22" i="2"/>
  <c r="L22" i="2" s="1"/>
  <c r="B67" i="2"/>
  <c r="L67" i="2" s="1"/>
  <c r="F7" i="2"/>
  <c r="F37" i="2"/>
  <c r="F33" i="2"/>
  <c r="G40" i="2"/>
  <c r="H21" i="2"/>
  <c r="M21" i="2" s="1"/>
  <c r="C65" i="2"/>
  <c r="C59" i="2"/>
  <c r="E45" i="2"/>
  <c r="G43" i="2"/>
  <c r="F21" i="2"/>
  <c r="F13" i="2"/>
  <c r="G39" i="2"/>
  <c r="C67" i="2"/>
  <c r="E22" i="2"/>
  <c r="H11" i="2"/>
  <c r="M11" i="2" s="1"/>
  <c r="F38" i="2"/>
  <c r="H39" i="2"/>
  <c r="M39" i="2" s="1"/>
  <c r="G41" i="2"/>
  <c r="G21" i="2"/>
  <c r="H12" i="2"/>
  <c r="M12" i="2" s="1"/>
  <c r="H34" i="2"/>
  <c r="M34" i="2" s="1"/>
  <c r="G31" i="2"/>
  <c r="F36" i="2"/>
  <c r="D66" i="2"/>
  <c r="H17" i="2"/>
  <c r="M17" i="2" s="1"/>
  <c r="D62" i="2"/>
  <c r="F9" i="2"/>
  <c r="F39" i="2"/>
  <c r="G44" i="2"/>
  <c r="H37" i="2"/>
  <c r="M37" i="2" s="1"/>
  <c r="F41" i="2"/>
  <c r="F32" i="2"/>
  <c r="H40" i="2"/>
  <c r="M40" i="2" s="1"/>
  <c r="B64" i="2"/>
  <c r="L64" i="2" s="1"/>
  <c r="E63" i="2"/>
  <c r="H32" i="2"/>
  <c r="M32" i="2" s="1"/>
  <c r="H44" i="2"/>
  <c r="M44" i="2" s="1"/>
  <c r="D59" i="2"/>
  <c r="G30" i="2"/>
  <c r="H36" i="2"/>
  <c r="M36" i="2" s="1"/>
  <c r="C66" i="2"/>
  <c r="C64" i="2"/>
  <c r="H15" i="2"/>
  <c r="M15" i="2" s="1"/>
  <c r="H13" i="2"/>
  <c r="M13" i="2" s="1"/>
  <c r="F12" i="2"/>
  <c r="H10" i="2"/>
  <c r="M10" i="2" s="1"/>
  <c r="D60" i="2"/>
  <c r="B63" i="2"/>
  <c r="L63" i="2" s="1"/>
  <c r="B59" i="2"/>
  <c r="L59" i="2" s="1"/>
  <c r="H38" i="2"/>
  <c r="M38" i="2" s="1"/>
  <c r="G35" i="2"/>
  <c r="H31" i="2"/>
  <c r="M31" i="2" s="1"/>
  <c r="G11" i="2"/>
  <c r="B66" i="2"/>
  <c r="L66" i="2" s="1"/>
  <c r="F17" i="2"/>
  <c r="E62" i="2"/>
  <c r="F15" i="2"/>
  <c r="F11" i="2"/>
  <c r="G17" i="2"/>
  <c r="G7" i="2"/>
  <c r="C22" i="2"/>
  <c r="H20" i="2"/>
  <c r="M20" i="2" s="1"/>
  <c r="B62" i="2"/>
  <c r="L62" i="2" s="1"/>
  <c r="C61" i="2"/>
  <c r="B60" i="2"/>
  <c r="L60" i="2" s="1"/>
  <c r="H9" i="2"/>
  <c r="M9" i="2" s="1"/>
  <c r="F44" i="2"/>
  <c r="F35" i="2"/>
  <c r="F30" i="2"/>
  <c r="H35" i="2"/>
  <c r="M35" i="2" s="1"/>
  <c r="H30" i="2"/>
  <c r="M30" i="2" s="1"/>
  <c r="H33" i="2"/>
  <c r="M33" i="2" s="1"/>
  <c r="B61" i="2"/>
  <c r="L61" i="2" s="1"/>
  <c r="E61" i="2"/>
  <c r="E59" i="2"/>
  <c r="D67" i="2"/>
  <c r="D61" i="2"/>
  <c r="C63" i="2"/>
  <c r="F43" i="2"/>
  <c r="F20" i="2"/>
  <c r="F16" i="2"/>
  <c r="F14" i="2"/>
  <c r="F10" i="2"/>
  <c r="F40" i="2"/>
  <c r="F31" i="2"/>
  <c r="G42" i="2"/>
  <c r="H41" i="2"/>
  <c r="M41" i="2" s="1"/>
  <c r="C45" i="2"/>
  <c r="E65" i="2"/>
  <c r="G20" i="2"/>
  <c r="G16" i="2"/>
  <c r="H14" i="2"/>
  <c r="M14" i="2" s="1"/>
  <c r="E66" i="2"/>
  <c r="E68" i="2" s="1"/>
  <c r="H41" i="6" l="1"/>
  <c r="G56" i="5"/>
  <c r="G41" i="6"/>
  <c r="H32" i="7"/>
  <c r="D56" i="5"/>
  <c r="H62" i="4"/>
  <c r="M62" i="4" s="1"/>
  <c r="L62" i="4"/>
  <c r="F62" i="4"/>
  <c r="M37" i="8"/>
  <c r="M56" i="8"/>
  <c r="M41" i="4"/>
  <c r="G54" i="2"/>
  <c r="D65" i="2"/>
  <c r="D68" i="2" s="1"/>
  <c r="H42" i="2"/>
  <c r="M42" i="2" s="1"/>
  <c r="F56" i="2"/>
  <c r="D45" i="2"/>
  <c r="M54" i="8"/>
  <c r="F42" i="2"/>
  <c r="B65" i="2"/>
  <c r="L65" i="2" s="1"/>
  <c r="B45" i="2"/>
  <c r="L45" i="2" s="1"/>
  <c r="M55" i="5"/>
  <c r="M41" i="6"/>
  <c r="G59" i="10"/>
  <c r="D22" i="2"/>
  <c r="H22" i="2" s="1"/>
  <c r="M22" i="2" s="1"/>
  <c r="H56" i="2"/>
  <c r="M56" i="2" s="1"/>
  <c r="M54" i="5"/>
  <c r="B56" i="5"/>
  <c r="H19" i="2"/>
  <c r="M19" i="2" s="1"/>
  <c r="F19" i="2"/>
  <c r="H18" i="5"/>
  <c r="M18" i="5" s="1"/>
  <c r="G59" i="2"/>
  <c r="G68" i="3"/>
  <c r="G45" i="2"/>
  <c r="F60" i="2"/>
  <c r="G64" i="2"/>
  <c r="G22" i="2"/>
  <c r="G62" i="2"/>
  <c r="F66" i="2"/>
  <c r="H59" i="10"/>
  <c r="M59" i="10" s="1"/>
  <c r="F59" i="10"/>
  <c r="G67" i="2"/>
  <c r="F61" i="2"/>
  <c r="F58" i="2"/>
  <c r="H59" i="2"/>
  <c r="M59" i="2" s="1"/>
  <c r="G58" i="2"/>
  <c r="H68" i="3"/>
  <c r="M68" i="3" s="1"/>
  <c r="F68" i="3"/>
  <c r="H55" i="2"/>
  <c r="M55" i="2" s="1"/>
  <c r="F55" i="2"/>
  <c r="G61" i="2"/>
  <c r="F57" i="2"/>
  <c r="H62" i="2"/>
  <c r="M62" i="2" s="1"/>
  <c r="H60" i="2"/>
  <c r="M60" i="2" s="1"/>
  <c r="F63" i="2"/>
  <c r="F59" i="2"/>
  <c r="H54" i="2"/>
  <c r="M54" i="2" s="1"/>
  <c r="H64" i="2"/>
  <c r="M64" i="2" s="1"/>
  <c r="G53" i="2"/>
  <c r="F54" i="2"/>
  <c r="F64" i="2"/>
  <c r="H57" i="2"/>
  <c r="M57" i="2" s="1"/>
  <c r="F62" i="2"/>
  <c r="G65" i="2"/>
  <c r="H58" i="2"/>
  <c r="M58" i="2" s="1"/>
  <c r="C68" i="2"/>
  <c r="G57" i="2"/>
  <c r="H53" i="2"/>
  <c r="M53" i="2" s="1"/>
  <c r="F53" i="2"/>
  <c r="H66" i="2"/>
  <c r="M66" i="2" s="1"/>
  <c r="G66" i="2"/>
  <c r="H63" i="2"/>
  <c r="M63" i="2" s="1"/>
  <c r="G63" i="2"/>
  <c r="F67" i="2"/>
  <c r="H67" i="2"/>
  <c r="M67" i="2" s="1"/>
  <c r="H61" i="2"/>
  <c r="M61" i="2" s="1"/>
  <c r="H56" i="5" l="1"/>
  <c r="M56" i="5" s="1"/>
  <c r="L56" i="5"/>
  <c r="F56" i="5"/>
  <c r="H65" i="2"/>
  <c r="M65" i="2" s="1"/>
  <c r="F65" i="2"/>
  <c r="H45" i="2"/>
  <c r="M45" i="2" s="1"/>
  <c r="B68" i="2"/>
  <c r="L68" i="2" s="1"/>
  <c r="F45" i="2"/>
  <c r="F22" i="2"/>
  <c r="G68" i="2"/>
  <c r="H68" i="2" l="1"/>
  <c r="M68" i="2" s="1"/>
  <c r="F68" i="2"/>
</calcChain>
</file>

<file path=xl/sharedStrings.xml><?xml version="1.0" encoding="utf-8"?>
<sst xmlns="http://schemas.openxmlformats.org/spreadsheetml/2006/main" count="966" uniqueCount="38">
  <si>
    <t xml:space="preserve">STATISTIKK </t>
  </si>
  <si>
    <t xml:space="preserve">FOR </t>
  </si>
  <si>
    <t>MÅLEVIRKSOMHETEN</t>
  </si>
  <si>
    <t>Passord dokumentbeskyttelse:&lt;Retur&gt;</t>
  </si>
  <si>
    <t>Målesum i kroner</t>
  </si>
  <si>
    <t>Timer</t>
  </si>
  <si>
    <t>Innmålt m/</t>
  </si>
  <si>
    <t>Bergen</t>
  </si>
  <si>
    <t>Glåmdal</t>
  </si>
  <si>
    <t>Haugesund</t>
  </si>
  <si>
    <t>Hamar og Omegn</t>
  </si>
  <si>
    <t>Nordland</t>
  </si>
  <si>
    <t>Sandnes</t>
  </si>
  <si>
    <t>Stavanger</t>
  </si>
  <si>
    <t>Telemark</t>
  </si>
  <si>
    <t>Tromsø</t>
  </si>
  <si>
    <t>Trondheim</t>
  </si>
  <si>
    <t>Vestfold</t>
  </si>
  <si>
    <t>Østfold</t>
  </si>
  <si>
    <t>Oslo</t>
  </si>
  <si>
    <t>Landet i alt</t>
  </si>
  <si>
    <t>Glåmdalen</t>
  </si>
  <si>
    <t>Landet i alt 1. halvår</t>
  </si>
  <si>
    <t>Landet i alt 2. halvår</t>
  </si>
  <si>
    <t>* inklusive Buskerud</t>
  </si>
  <si>
    <t>NB: Alle timefortjenester er før eventuelt trekk av målegebyr</t>
  </si>
  <si>
    <t>Vest-Agder</t>
  </si>
  <si>
    <t>Agder</t>
  </si>
  <si>
    <t>Drammen - Bærum</t>
  </si>
  <si>
    <t>Oslo*</t>
  </si>
  <si>
    <t>fortjeneste</t>
  </si>
  <si>
    <t>Endringer i %</t>
  </si>
  <si>
    <t>overskudd</t>
  </si>
  <si>
    <t>Gjen.snitt</t>
  </si>
  <si>
    <t>underskudd</t>
  </si>
  <si>
    <t>Gjennom-</t>
  </si>
  <si>
    <t>snitt</t>
  </si>
  <si>
    <t xml:space="preserve">Tromsø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</si>
</sst>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\ %"/>
    <numFmt numFmtId="165" formatCode="_ * #,##0_ ;_ * \-#,##0_ ;_ * &quot;-&quot;??_ ;_ @_ "/>
    <numFmt numFmtId="166" formatCode="_(&quot;kr&quot;\ * #,##0.00_);_(&quot;kr&quot;\ * \(#,##0.00\);_(&quot;kr&quot;\ * &quot;-&quot;??_);_(@_)"/>
    <numFmt numFmtId="167" formatCode="_(* #,##0.00_);_(* \(#,##0.00\);_(* &quot;-&quot;??_);_(@_)"/>
    <numFmt numFmtId="168" formatCode="_(* #,##0_);_(* \(#,##0\);_(* &quot;-&quot;??_);_(@_)"/>
  </numFmts>
  <fonts count="9" x14ac:knownFonts="1">
    <font>
      <sz val="12"/>
      <name val="Times New Roman"/>
    </font>
    <font>
      <b/>
      <sz val="12"/>
      <name val="Times New Roman"/>
    </font>
    <font>
      <sz val="12"/>
      <name val="Times New Roman"/>
    </font>
    <font>
      <b/>
      <sz val="24"/>
      <name val="Times New Roman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2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2" tint="-0.499984740745262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3" fontId="0" fillId="0" borderId="3" xfId="0" applyNumberFormat="1" applyBorder="1"/>
    <xf numFmtId="0" fontId="0" fillId="0" borderId="4" xfId="0" applyBorder="1" applyAlignment="1">
      <alignment horizontal="centerContinuous"/>
    </xf>
    <xf numFmtId="2" fontId="0" fillId="0" borderId="3" xfId="0" applyNumberFormat="1" applyBorder="1"/>
    <xf numFmtId="164" fontId="0" fillId="0" borderId="3" xfId="1" applyNumberFormat="1" applyFont="1" applyBorder="1"/>
    <xf numFmtId="3" fontId="1" fillId="0" borderId="3" xfId="0" applyNumberFormat="1" applyFont="1" applyBorder="1"/>
    <xf numFmtId="2" fontId="1" fillId="0" borderId="3" xfId="0" applyNumberFormat="1" applyFont="1" applyBorder="1"/>
    <xf numFmtId="164" fontId="1" fillId="0" borderId="3" xfId="1" applyNumberFormat="1" applyFont="1" applyBorder="1"/>
    <xf numFmtId="0" fontId="1" fillId="0" borderId="0" xfId="0" applyFont="1"/>
    <xf numFmtId="0" fontId="3" fillId="0" borderId="0" xfId="0" applyFont="1" applyAlignment="1"/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3" fontId="0" fillId="0" borderId="3" xfId="0" applyNumberFormat="1" applyBorder="1" applyAlignment="1">
      <alignment horizontal="left"/>
    </xf>
    <xf numFmtId="3" fontId="1" fillId="0" borderId="3" xfId="0" applyNumberFormat="1" applyFont="1" applyBorder="1" applyAlignment="1">
      <alignment horizontal="left"/>
    </xf>
    <xf numFmtId="164" fontId="2" fillId="0" borderId="3" xfId="1" applyNumberFormat="1" applyBorder="1"/>
    <xf numFmtId="0" fontId="4" fillId="0" borderId="0" xfId="0" applyFont="1" applyAlignment="1">
      <alignment horizontal="left"/>
    </xf>
    <xf numFmtId="3" fontId="0" fillId="0" borderId="3" xfId="0" applyNumberFormat="1" applyBorder="1" applyProtection="1">
      <protection locked="0"/>
    </xf>
    <xf numFmtId="0" fontId="3" fillId="0" borderId="0" xfId="0" applyFont="1" applyAlignment="1" applyProtection="1">
      <alignment horizontal="centerContinuous"/>
      <protection locked="0"/>
    </xf>
    <xf numFmtId="3" fontId="1" fillId="0" borderId="3" xfId="0" applyNumberFormat="1" applyFont="1" applyBorder="1" applyProtection="1">
      <protection locked="0"/>
    </xf>
    <xf numFmtId="165" fontId="0" fillId="0" borderId="3" xfId="2" applyNumberFormat="1" applyFont="1" applyBorder="1"/>
    <xf numFmtId="165" fontId="1" fillId="0" borderId="3" xfId="2" applyNumberFormat="1" applyFont="1" applyBorder="1"/>
    <xf numFmtId="165" fontId="0" fillId="0" borderId="6" xfId="2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3" fontId="5" fillId="0" borderId="3" xfId="0" applyNumberFormat="1" applyFont="1" applyBorder="1" applyProtection="1">
      <protection locked="0"/>
    </xf>
    <xf numFmtId="3" fontId="5" fillId="0" borderId="3" xfId="0" applyNumberFormat="1" applyFont="1" applyBorder="1" applyAlignment="1">
      <alignment horizontal="left"/>
    </xf>
    <xf numFmtId="2" fontId="5" fillId="0" borderId="3" xfId="0" applyNumberFormat="1" applyFont="1" applyBorder="1"/>
    <xf numFmtId="164" fontId="5" fillId="0" borderId="3" xfId="1" applyNumberFormat="1" applyFont="1" applyBorder="1"/>
    <xf numFmtId="165" fontId="1" fillId="0" borderId="3" xfId="2" applyNumberFormat="1" applyFont="1" applyBorder="1" applyAlignment="1">
      <alignment horizontal="right"/>
    </xf>
    <xf numFmtId="0" fontId="0" fillId="0" borderId="0" xfId="0" applyAlignment="1">
      <alignment horizontal="center"/>
    </xf>
    <xf numFmtId="2" fontId="0" fillId="0" borderId="6" xfId="0" applyNumberForma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0" fontId="6" fillId="0" borderId="0" xfId="0" applyFont="1" applyAlignment="1"/>
    <xf numFmtId="3" fontId="0" fillId="0" borderId="0" xfId="0" applyNumberFormat="1"/>
    <xf numFmtId="1" fontId="0" fillId="0" borderId="3" xfId="0" applyNumberFormat="1" applyBorder="1"/>
    <xf numFmtId="2" fontId="6" fillId="0" borderId="3" xfId="0" applyNumberFormat="1" applyFont="1" applyBorder="1"/>
    <xf numFmtId="3" fontId="1" fillId="0" borderId="3" xfId="0" applyNumberFormat="1" applyFont="1" applyBorder="1" applyProtection="1"/>
    <xf numFmtId="3" fontId="5" fillId="0" borderId="3" xfId="0" applyNumberFormat="1" applyFont="1" applyBorder="1" applyProtection="1"/>
    <xf numFmtId="3" fontId="6" fillId="0" borderId="3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2" fontId="0" fillId="0" borderId="3" xfId="0" applyNumberFormat="1" applyBorder="1" applyProtection="1">
      <protection locked="0"/>
    </xf>
    <xf numFmtId="2" fontId="5" fillId="0" borderId="3" xfId="0" applyNumberFormat="1" applyFont="1" applyBorder="1" applyProtection="1">
      <protection locked="0"/>
    </xf>
    <xf numFmtId="0" fontId="6" fillId="0" borderId="1" xfId="0" applyFont="1" applyBorder="1" applyAlignment="1">
      <alignment horizontal="centerContinuous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Continuous"/>
    </xf>
    <xf numFmtId="0" fontId="7" fillId="0" borderId="0" xfId="0" applyFont="1"/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Continuous"/>
    </xf>
    <xf numFmtId="3" fontId="0" fillId="0" borderId="3" xfId="2" applyNumberFormat="1" applyFont="1" applyBorder="1"/>
    <xf numFmtId="3" fontId="1" fillId="0" borderId="3" xfId="2" applyNumberFormat="1" applyFont="1" applyBorder="1"/>
    <xf numFmtId="3" fontId="6" fillId="0" borderId="3" xfId="0" applyNumberFormat="1" applyFont="1" applyBorder="1"/>
    <xf numFmtId="3" fontId="5" fillId="0" borderId="3" xfId="2" applyNumberFormat="1" applyFont="1" applyBorder="1"/>
    <xf numFmtId="164" fontId="0" fillId="0" borderId="0" xfId="0" applyNumberFormat="1"/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6" fillId="0" borderId="10" xfId="0" applyFont="1" applyBorder="1" applyAlignment="1">
      <alignment horizontal="right"/>
    </xf>
    <xf numFmtId="43" fontId="5" fillId="0" borderId="6" xfId="2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7" fontId="5" fillId="0" borderId="3" xfId="2" applyNumberFormat="1" applyFont="1" applyBorder="1" applyAlignment="1">
      <alignment horizontal="right"/>
    </xf>
    <xf numFmtId="43" fontId="5" fillId="0" borderId="3" xfId="2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168" fontId="6" fillId="0" borderId="6" xfId="2" applyNumberFormat="1" applyFont="1" applyBorder="1" applyAlignment="1">
      <alignment horizontal="right"/>
    </xf>
    <xf numFmtId="165" fontId="6" fillId="0" borderId="6" xfId="2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167" fontId="8" fillId="0" borderId="6" xfId="2" applyNumberFormat="1" applyFont="1" applyBorder="1" applyAlignment="1">
      <alignment horizontal="right"/>
    </xf>
    <xf numFmtId="43" fontId="6" fillId="0" borderId="6" xfId="2" applyFont="1" applyBorder="1" applyAlignment="1">
      <alignment horizontal="right"/>
    </xf>
    <xf numFmtId="4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/>
    <xf numFmtId="0" fontId="6" fillId="0" borderId="3" xfId="0" applyFont="1" applyBorder="1" applyAlignment="1"/>
    <xf numFmtId="0" fontId="6" fillId="0" borderId="9" xfId="0" applyFont="1" applyBorder="1" applyAlignment="1">
      <alignment horizontal="right"/>
    </xf>
    <xf numFmtId="168" fontId="6" fillId="0" borderId="3" xfId="2" applyNumberFormat="1" applyFont="1" applyBorder="1" applyAlignment="1">
      <alignment horizontal="right"/>
    </xf>
    <xf numFmtId="168" fontId="6" fillId="0" borderId="10" xfId="2" applyNumberFormat="1" applyFont="1" applyBorder="1" applyAlignment="1">
      <alignment horizontal="right"/>
    </xf>
    <xf numFmtId="168" fontId="6" fillId="0" borderId="3" xfId="2" applyNumberFormat="1" applyFont="1" applyBorder="1"/>
    <xf numFmtId="168" fontId="6" fillId="0" borderId="10" xfId="2" applyNumberFormat="1" applyFont="1" applyBorder="1"/>
    <xf numFmtId="167" fontId="6" fillId="0" borderId="6" xfId="2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43" fontId="6" fillId="0" borderId="6" xfId="2" applyFont="1" applyBorder="1" applyAlignment="1">
      <alignment horizontal="center"/>
    </xf>
    <xf numFmtId="168" fontId="6" fillId="0" borderId="6" xfId="2" applyNumberFormat="1" applyFont="1" applyBorder="1" applyAlignment="1">
      <alignment horizontal="center"/>
    </xf>
    <xf numFmtId="168" fontId="6" fillId="0" borderId="8" xfId="0" applyNumberFormat="1" applyFont="1" applyBorder="1" applyAlignment="1">
      <alignment horizontal="center"/>
    </xf>
  </cellXfs>
  <cellStyles count="4">
    <cellStyle name="Komma" xfId="2" builtinId="3"/>
    <cellStyle name="Normal" xfId="0" builtinId="0"/>
    <cellStyle name="Prosent" xfId="1" builtinId="5"/>
    <cellStyle name="Valuta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8"/>
  <sheetViews>
    <sheetView topLeftCell="A28" zoomScaleNormal="100" workbookViewId="0">
      <selection activeCell="D12" sqref="D12"/>
    </sheetView>
  </sheetViews>
  <sheetFormatPr baseColWidth="10" defaultColWidth="9" defaultRowHeight="30" x14ac:dyDescent="0.4"/>
  <cols>
    <col min="1" max="1" width="10.625" style="1" customWidth="1"/>
    <col min="2" max="9" width="9" style="1" customWidth="1"/>
  </cols>
  <sheetData>
    <row r="1" spans="1:13" x14ac:dyDescent="0.4">
      <c r="A1" s="12"/>
      <c r="B1" s="12"/>
      <c r="C1" s="12"/>
      <c r="D1" s="12"/>
      <c r="E1" s="12"/>
      <c r="F1" s="12"/>
      <c r="G1" s="12"/>
      <c r="H1" s="12"/>
      <c r="I1" s="12"/>
    </row>
    <row r="2" spans="1:13" x14ac:dyDescent="0.4">
      <c r="A2" s="12"/>
      <c r="B2" s="12"/>
      <c r="C2" s="12"/>
      <c r="D2" s="12"/>
      <c r="E2" s="12"/>
      <c r="F2" s="12"/>
      <c r="G2" s="12"/>
      <c r="H2" s="12"/>
      <c r="I2" s="12"/>
    </row>
    <row r="3" spans="1:13" x14ac:dyDescent="0.4">
      <c r="A3" s="12"/>
      <c r="B3" s="12"/>
      <c r="C3" s="12"/>
      <c r="D3" s="12"/>
      <c r="E3" s="12"/>
      <c r="F3" s="12"/>
      <c r="G3" s="12"/>
      <c r="H3" s="12"/>
      <c r="I3" s="12"/>
    </row>
    <row r="4" spans="1:13" x14ac:dyDescent="0.4">
      <c r="A4" s="1" t="s">
        <v>0</v>
      </c>
      <c r="J4" s="13"/>
      <c r="K4" s="13"/>
      <c r="L4" s="13"/>
      <c r="M4" s="13"/>
    </row>
    <row r="5" spans="1:13" x14ac:dyDescent="0.4">
      <c r="J5" s="13"/>
      <c r="K5" s="13"/>
      <c r="L5" s="13"/>
      <c r="M5" s="13"/>
    </row>
    <row r="6" spans="1:13" x14ac:dyDescent="0.4">
      <c r="J6" s="13"/>
      <c r="K6" s="13"/>
      <c r="L6" s="13"/>
      <c r="M6" s="13"/>
    </row>
    <row r="7" spans="1:13" x14ac:dyDescent="0.4">
      <c r="A7" s="1" t="s">
        <v>1</v>
      </c>
      <c r="J7" s="13"/>
      <c r="K7" s="13"/>
      <c r="L7" s="13"/>
      <c r="M7" s="13"/>
    </row>
    <row r="8" spans="1:13" x14ac:dyDescent="0.4">
      <c r="J8" s="13"/>
      <c r="K8" s="13"/>
      <c r="L8" s="13"/>
      <c r="M8" s="13"/>
    </row>
    <row r="9" spans="1:13" x14ac:dyDescent="0.4">
      <c r="J9" s="13"/>
      <c r="K9" s="13"/>
      <c r="L9" s="13"/>
      <c r="M9" s="13"/>
    </row>
    <row r="10" spans="1:13" x14ac:dyDescent="0.4">
      <c r="A10" s="1" t="s">
        <v>2</v>
      </c>
      <c r="J10" s="13"/>
      <c r="K10" s="13"/>
      <c r="L10" s="13"/>
      <c r="M10" s="13"/>
    </row>
    <row r="11" spans="1:13" x14ac:dyDescent="0.4">
      <c r="J11" s="13"/>
      <c r="K11" s="13"/>
      <c r="L11" s="13"/>
      <c r="M11" s="13"/>
    </row>
    <row r="12" spans="1:13" x14ac:dyDescent="0.4">
      <c r="J12" s="13"/>
      <c r="K12" s="13"/>
      <c r="L12" s="13"/>
      <c r="M12" s="13"/>
    </row>
    <row r="13" spans="1:13" x14ac:dyDescent="0.4">
      <c r="J13" s="13"/>
      <c r="K13" s="13"/>
      <c r="L13" s="13"/>
      <c r="M13" s="13"/>
    </row>
    <row r="14" spans="1:13" x14ac:dyDescent="0.4">
      <c r="A14" s="22">
        <v>2015</v>
      </c>
      <c r="J14" s="13"/>
      <c r="K14" s="13"/>
      <c r="L14" s="13"/>
      <c r="M14" s="13"/>
    </row>
    <row r="15" spans="1:13" x14ac:dyDescent="0.4">
      <c r="A15" s="37" t="s">
        <v>25</v>
      </c>
      <c r="B15" s="12"/>
      <c r="C15" s="12"/>
      <c r="D15" s="12"/>
      <c r="E15" s="12"/>
      <c r="F15" s="12"/>
      <c r="G15" s="12"/>
      <c r="H15" s="12"/>
      <c r="I15" s="11" t="s">
        <v>3</v>
      </c>
      <c r="K15" s="11"/>
      <c r="L15" s="11"/>
      <c r="M15" s="11"/>
    </row>
    <row r="16" spans="1:13" x14ac:dyDescent="0.4">
      <c r="B16" s="12"/>
      <c r="C16" s="12"/>
      <c r="D16" s="12"/>
      <c r="E16" s="12"/>
      <c r="F16" s="12"/>
      <c r="G16" s="12"/>
      <c r="H16" s="12"/>
      <c r="I16" s="12"/>
    </row>
    <row r="17" spans="1:9" x14ac:dyDescent="0.4">
      <c r="A17" s="12"/>
      <c r="B17" s="12"/>
      <c r="C17" s="12"/>
      <c r="D17" s="12"/>
      <c r="E17" s="12"/>
      <c r="F17" s="12"/>
      <c r="G17" s="12"/>
      <c r="H17" s="12"/>
      <c r="I17" s="12"/>
    </row>
    <row r="18" spans="1:9" x14ac:dyDescent="0.4">
      <c r="A18" s="12"/>
      <c r="B18" s="12"/>
      <c r="C18" s="12"/>
      <c r="D18" s="12"/>
      <c r="E18" s="12"/>
      <c r="F18" s="12"/>
      <c r="G18" s="12"/>
      <c r="H18" s="12"/>
      <c r="I18" s="12"/>
    </row>
    <row r="19" spans="1:9" x14ac:dyDescent="0.4">
      <c r="A19" s="12"/>
      <c r="B19" s="12"/>
      <c r="C19" s="12"/>
      <c r="D19" s="12"/>
      <c r="E19" s="12"/>
      <c r="F19" s="12"/>
      <c r="G19" s="12"/>
      <c r="H19" s="12"/>
      <c r="I19" s="12"/>
    </row>
    <row r="20" spans="1:9" x14ac:dyDescent="0.4">
      <c r="A20" s="12"/>
      <c r="B20" s="12"/>
      <c r="C20" s="12"/>
      <c r="D20" s="12"/>
      <c r="E20" s="12"/>
      <c r="F20" s="12"/>
      <c r="G20" s="12"/>
      <c r="H20" s="12"/>
      <c r="I20" s="12"/>
    </row>
    <row r="21" spans="1:9" x14ac:dyDescent="0.4">
      <c r="A21" s="12"/>
      <c r="B21" s="12"/>
      <c r="C21" s="12"/>
      <c r="D21" s="12"/>
      <c r="E21" s="12"/>
      <c r="F21" s="12"/>
      <c r="G21" s="12"/>
      <c r="H21" s="12"/>
      <c r="I21" s="12"/>
    </row>
    <row r="22" spans="1:9" x14ac:dyDescent="0.4">
      <c r="A22" s="12"/>
      <c r="B22" s="12"/>
      <c r="C22" s="12"/>
      <c r="D22" s="12"/>
      <c r="E22" s="12"/>
      <c r="F22" s="12"/>
      <c r="G22" s="12"/>
      <c r="H22" s="12"/>
      <c r="I22" s="12"/>
    </row>
    <row r="23" spans="1:9" x14ac:dyDescent="0.4">
      <c r="A23" s="12"/>
      <c r="B23" s="12"/>
      <c r="C23" s="12"/>
      <c r="D23" s="12"/>
      <c r="E23" s="12"/>
      <c r="F23" s="12"/>
      <c r="G23" s="12"/>
      <c r="H23" s="12"/>
      <c r="I23" s="12"/>
    </row>
    <row r="24" spans="1:9" x14ac:dyDescent="0.4">
      <c r="A24" s="12"/>
      <c r="B24" s="12"/>
      <c r="C24" s="12"/>
      <c r="D24" s="12"/>
      <c r="E24" s="12"/>
      <c r="F24" s="12"/>
      <c r="G24" s="12"/>
      <c r="H24" s="12"/>
      <c r="I24" s="12"/>
    </row>
    <row r="25" spans="1:9" x14ac:dyDescent="0.4">
      <c r="A25" s="12"/>
      <c r="B25" s="12"/>
      <c r="C25" s="12"/>
      <c r="D25" s="12"/>
      <c r="E25" s="12"/>
      <c r="F25" s="12"/>
      <c r="G25" s="12"/>
      <c r="H25" s="12"/>
      <c r="I25" s="12"/>
    </row>
    <row r="26" spans="1:9" x14ac:dyDescent="0.4">
      <c r="A26" s="12"/>
      <c r="B26" s="12"/>
      <c r="C26" s="12"/>
      <c r="D26" s="12"/>
      <c r="E26" s="12"/>
      <c r="F26" s="12"/>
      <c r="G26" s="12"/>
      <c r="H26" s="12"/>
      <c r="I26" s="12"/>
    </row>
    <row r="27" spans="1:9" x14ac:dyDescent="0.4">
      <c r="A27" s="12"/>
      <c r="B27" s="12"/>
      <c r="C27" s="12"/>
      <c r="D27" s="12"/>
      <c r="E27" s="12"/>
      <c r="F27" s="12"/>
      <c r="G27" s="12"/>
      <c r="H27" s="12"/>
      <c r="I27" s="12"/>
    </row>
    <row r="28" spans="1:9" x14ac:dyDescent="0.4">
      <c r="A28" s="12"/>
      <c r="B28" s="12"/>
      <c r="C28" s="12"/>
      <c r="D28" s="12"/>
      <c r="E28" s="12"/>
      <c r="F28" s="12"/>
      <c r="G28" s="12"/>
      <c r="H28" s="12"/>
      <c r="I28" s="12"/>
    </row>
    <row r="29" spans="1:9" x14ac:dyDescent="0.4">
      <c r="A29" s="12"/>
      <c r="B29" s="12"/>
      <c r="C29" s="12"/>
      <c r="D29" s="12"/>
      <c r="E29" s="12"/>
      <c r="F29" s="12"/>
      <c r="G29" s="12"/>
      <c r="H29" s="12"/>
      <c r="I29" s="12"/>
    </row>
    <row r="30" spans="1:9" x14ac:dyDescent="0.4">
      <c r="A30" s="12"/>
      <c r="B30" s="12"/>
      <c r="C30" s="12"/>
      <c r="D30" s="12"/>
      <c r="E30" s="12"/>
      <c r="F30" s="12"/>
      <c r="G30" s="12"/>
      <c r="H30" s="12"/>
      <c r="I30" s="12"/>
    </row>
    <row r="31" spans="1:9" x14ac:dyDescent="0.4">
      <c r="A31" s="12"/>
      <c r="B31" s="12"/>
      <c r="C31" s="12"/>
      <c r="D31" s="12"/>
      <c r="E31" s="12"/>
      <c r="F31" s="12"/>
      <c r="G31" s="12"/>
      <c r="H31" s="12"/>
      <c r="I31" s="12"/>
    </row>
    <row r="32" spans="1:9" x14ac:dyDescent="0.4">
      <c r="A32" s="12"/>
      <c r="B32" s="12"/>
      <c r="C32" s="12"/>
      <c r="D32" s="12"/>
      <c r="E32" s="12"/>
      <c r="F32" s="12"/>
      <c r="G32" s="12"/>
      <c r="H32" s="12"/>
      <c r="I32" s="12"/>
    </row>
    <row r="33" spans="1:9" x14ac:dyDescent="0.4">
      <c r="A33" s="12"/>
      <c r="B33" s="12"/>
      <c r="C33" s="12"/>
      <c r="D33" s="12"/>
      <c r="E33" s="12"/>
      <c r="F33" s="12"/>
      <c r="G33" s="12"/>
      <c r="H33" s="12"/>
      <c r="I33" s="12"/>
    </row>
    <row r="34" spans="1:9" x14ac:dyDescent="0.4">
      <c r="A34" s="12"/>
      <c r="B34" s="12"/>
      <c r="C34" s="12"/>
      <c r="D34" s="12"/>
      <c r="E34" s="12"/>
      <c r="F34" s="12"/>
      <c r="G34" s="12"/>
      <c r="H34" s="12"/>
      <c r="I34" s="12"/>
    </row>
    <row r="35" spans="1:9" x14ac:dyDescent="0.4">
      <c r="A35" s="12"/>
      <c r="B35" s="12"/>
      <c r="C35" s="12"/>
      <c r="D35" s="12"/>
      <c r="E35" s="12"/>
      <c r="F35" s="12"/>
      <c r="G35" s="12"/>
      <c r="H35" s="12"/>
      <c r="I35" s="12"/>
    </row>
    <row r="36" spans="1:9" x14ac:dyDescent="0.4">
      <c r="A36" s="12"/>
      <c r="B36" s="12"/>
      <c r="C36" s="12"/>
      <c r="D36" s="12"/>
      <c r="E36" s="12"/>
      <c r="F36" s="12"/>
      <c r="G36" s="12"/>
      <c r="H36" s="12"/>
      <c r="I36" s="12"/>
    </row>
    <row r="37" spans="1:9" x14ac:dyDescent="0.4">
      <c r="A37" s="12"/>
      <c r="B37" s="12"/>
      <c r="C37" s="12"/>
      <c r="D37" s="12"/>
      <c r="E37" s="12"/>
      <c r="F37" s="12"/>
      <c r="G37" s="12"/>
      <c r="H37" s="12"/>
      <c r="I37" s="12"/>
    </row>
    <row r="38" spans="1:9" x14ac:dyDescent="0.4">
      <c r="A38" s="12"/>
      <c r="B38" s="12"/>
      <c r="C38" s="12"/>
      <c r="D38" s="12"/>
      <c r="E38" s="12"/>
      <c r="F38" s="12"/>
      <c r="G38" s="12"/>
      <c r="H38" s="12"/>
      <c r="I38" s="12"/>
    </row>
    <row r="39" spans="1:9" x14ac:dyDescent="0.4">
      <c r="A39" s="12"/>
      <c r="B39" s="12"/>
      <c r="C39" s="12"/>
      <c r="D39" s="12"/>
      <c r="E39" s="12"/>
      <c r="F39" s="12"/>
      <c r="G39" s="12"/>
      <c r="H39" s="12"/>
      <c r="I39" s="12"/>
    </row>
    <row r="40" spans="1:9" x14ac:dyDescent="0.4">
      <c r="A40" s="12"/>
      <c r="B40" s="12"/>
      <c r="C40" s="12"/>
      <c r="D40" s="12"/>
      <c r="E40" s="12"/>
      <c r="F40" s="12"/>
      <c r="G40" s="12"/>
      <c r="H40" s="12"/>
      <c r="I40" s="12"/>
    </row>
    <row r="41" spans="1:9" x14ac:dyDescent="0.4">
      <c r="A41" s="12"/>
      <c r="B41" s="12"/>
      <c r="C41" s="12"/>
      <c r="D41" s="12"/>
      <c r="E41" s="12"/>
      <c r="F41" s="12"/>
      <c r="G41" s="12"/>
      <c r="H41" s="12"/>
      <c r="I41" s="12"/>
    </row>
    <row r="42" spans="1:9" x14ac:dyDescent="0.4">
      <c r="A42" s="12"/>
      <c r="B42" s="12"/>
      <c r="C42" s="12"/>
      <c r="D42" s="12"/>
      <c r="E42" s="12"/>
      <c r="F42" s="12"/>
      <c r="G42" s="12"/>
      <c r="H42" s="12"/>
      <c r="I42" s="12"/>
    </row>
    <row r="43" spans="1:9" x14ac:dyDescent="0.4">
      <c r="A43" s="12"/>
      <c r="B43" s="12"/>
      <c r="C43" s="12"/>
      <c r="D43" s="12"/>
      <c r="E43" s="12"/>
      <c r="F43" s="12"/>
      <c r="G43" s="12"/>
      <c r="H43" s="12"/>
      <c r="I43" s="12"/>
    </row>
    <row r="44" spans="1:9" x14ac:dyDescent="0.4">
      <c r="A44" s="12"/>
      <c r="B44" s="12"/>
      <c r="C44" s="12"/>
      <c r="D44" s="12"/>
      <c r="E44" s="12"/>
      <c r="F44" s="12"/>
      <c r="G44" s="12"/>
      <c r="H44" s="12"/>
      <c r="I44" s="12"/>
    </row>
    <row r="45" spans="1:9" x14ac:dyDescent="0.4">
      <c r="A45" s="12"/>
      <c r="B45" s="12"/>
      <c r="C45" s="12"/>
      <c r="D45" s="12"/>
      <c r="E45" s="12"/>
      <c r="F45" s="12"/>
      <c r="G45" s="12"/>
      <c r="H45" s="12"/>
      <c r="I45" s="12"/>
    </row>
    <row r="46" spans="1:9" x14ac:dyDescent="0.4">
      <c r="A46" s="12"/>
      <c r="B46" s="12"/>
      <c r="C46" s="12"/>
      <c r="D46" s="12"/>
      <c r="E46" s="12"/>
      <c r="F46" s="12"/>
      <c r="G46" s="12"/>
      <c r="H46" s="12"/>
      <c r="I46" s="12"/>
    </row>
    <row r="47" spans="1:9" x14ac:dyDescent="0.4">
      <c r="A47" s="12"/>
      <c r="B47" s="12"/>
      <c r="C47" s="12"/>
      <c r="D47" s="12"/>
      <c r="E47" s="12"/>
      <c r="F47" s="12"/>
      <c r="G47" s="12"/>
      <c r="H47" s="12"/>
      <c r="I47" s="12"/>
    </row>
    <row r="48" spans="1:9" x14ac:dyDescent="0.4">
      <c r="A48" s="12"/>
      <c r="B48" s="12"/>
      <c r="C48" s="12"/>
      <c r="D48" s="12"/>
      <c r="E48" s="12"/>
      <c r="F48" s="12"/>
      <c r="G48" s="12"/>
      <c r="H48" s="12"/>
      <c r="I48" s="12"/>
    </row>
    <row r="49" spans="1:9" x14ac:dyDescent="0.4">
      <c r="A49" s="12"/>
      <c r="B49" s="12"/>
      <c r="C49" s="12"/>
      <c r="D49" s="12"/>
      <c r="E49" s="12"/>
      <c r="F49" s="12"/>
      <c r="G49" s="12"/>
      <c r="H49" s="12"/>
      <c r="I49" s="12"/>
    </row>
    <row r="50" spans="1:9" x14ac:dyDescent="0.4">
      <c r="A50" s="12"/>
      <c r="B50" s="12"/>
      <c r="C50" s="12"/>
      <c r="D50" s="12"/>
      <c r="E50" s="12"/>
      <c r="F50" s="12"/>
      <c r="G50" s="12"/>
      <c r="H50" s="12"/>
      <c r="I50" s="12"/>
    </row>
    <row r="51" spans="1:9" x14ac:dyDescent="0.4">
      <c r="A51" s="12"/>
      <c r="B51" s="12"/>
      <c r="C51" s="12"/>
      <c r="D51" s="12"/>
      <c r="E51" s="12"/>
      <c r="F51" s="12"/>
      <c r="G51" s="12"/>
      <c r="H51" s="12"/>
      <c r="I51" s="12"/>
    </row>
    <row r="52" spans="1:9" x14ac:dyDescent="0.4">
      <c r="A52" s="12"/>
      <c r="B52" s="12"/>
      <c r="C52" s="12"/>
      <c r="D52" s="12"/>
      <c r="E52" s="12"/>
      <c r="F52" s="12"/>
      <c r="G52" s="12"/>
      <c r="H52" s="12"/>
      <c r="I52" s="12"/>
    </row>
    <row r="53" spans="1:9" x14ac:dyDescent="0.4">
      <c r="A53" s="12"/>
      <c r="B53" s="12"/>
      <c r="C53" s="12"/>
      <c r="D53" s="12"/>
      <c r="E53" s="12"/>
      <c r="F53" s="12"/>
      <c r="G53" s="12"/>
      <c r="H53" s="12"/>
      <c r="I53" s="12"/>
    </row>
    <row r="54" spans="1:9" x14ac:dyDescent="0.4">
      <c r="A54" s="12"/>
      <c r="B54" s="12"/>
      <c r="C54" s="12"/>
      <c r="D54" s="12"/>
      <c r="E54" s="12"/>
      <c r="F54" s="12"/>
      <c r="G54" s="12"/>
      <c r="H54" s="12"/>
      <c r="I54" s="12"/>
    </row>
    <row r="55" spans="1:9" x14ac:dyDescent="0.4">
      <c r="A55" s="12"/>
      <c r="B55" s="12"/>
      <c r="C55" s="12"/>
      <c r="D55" s="12"/>
      <c r="E55" s="12"/>
      <c r="F55" s="12"/>
      <c r="G55" s="12"/>
      <c r="H55" s="12"/>
      <c r="I55" s="12"/>
    </row>
    <row r="56" spans="1:9" x14ac:dyDescent="0.4">
      <c r="A56" s="12"/>
      <c r="B56" s="12"/>
      <c r="C56" s="12"/>
      <c r="D56" s="12"/>
      <c r="E56" s="12"/>
      <c r="F56" s="12"/>
      <c r="G56" s="12"/>
      <c r="H56" s="12"/>
      <c r="I56" s="12"/>
    </row>
    <row r="57" spans="1:9" x14ac:dyDescent="0.4">
      <c r="A57" s="12"/>
      <c r="B57" s="12"/>
      <c r="C57" s="12"/>
      <c r="D57" s="12"/>
      <c r="E57" s="12"/>
      <c r="F57" s="12"/>
      <c r="G57" s="12"/>
      <c r="H57" s="12"/>
      <c r="I57" s="12"/>
    </row>
    <row r="58" spans="1:9" x14ac:dyDescent="0.4">
      <c r="A58" s="12"/>
      <c r="B58" s="12"/>
      <c r="C58" s="12"/>
      <c r="D58" s="12"/>
      <c r="E58" s="12"/>
      <c r="F58" s="12"/>
      <c r="G58" s="12"/>
      <c r="H58" s="12"/>
      <c r="I58" s="12"/>
    </row>
    <row r="59" spans="1:9" x14ac:dyDescent="0.4">
      <c r="A59" s="12"/>
      <c r="B59" s="12"/>
      <c r="C59" s="12"/>
      <c r="D59" s="12"/>
      <c r="E59" s="12"/>
      <c r="F59" s="12"/>
      <c r="G59" s="12"/>
      <c r="H59" s="12"/>
      <c r="I59" s="12"/>
    </row>
    <row r="60" spans="1:9" x14ac:dyDescent="0.4">
      <c r="A60" s="12"/>
      <c r="B60" s="12"/>
      <c r="C60" s="12"/>
      <c r="D60" s="12"/>
      <c r="E60" s="12"/>
      <c r="F60" s="12"/>
      <c r="G60" s="12"/>
      <c r="H60" s="12"/>
      <c r="I60" s="12"/>
    </row>
    <row r="61" spans="1:9" x14ac:dyDescent="0.4">
      <c r="A61" s="12"/>
      <c r="B61" s="12"/>
      <c r="C61" s="12"/>
      <c r="D61" s="12"/>
      <c r="E61" s="12"/>
      <c r="F61" s="12"/>
      <c r="G61" s="12"/>
      <c r="H61" s="12"/>
      <c r="I61" s="12"/>
    </row>
    <row r="62" spans="1:9" x14ac:dyDescent="0.4">
      <c r="A62" s="12"/>
      <c r="B62" s="12"/>
      <c r="C62" s="12"/>
      <c r="D62" s="12"/>
      <c r="E62" s="12"/>
      <c r="F62" s="12"/>
      <c r="G62" s="12"/>
      <c r="H62" s="12"/>
      <c r="I62" s="12"/>
    </row>
    <row r="63" spans="1:9" x14ac:dyDescent="0.4">
      <c r="A63" s="12"/>
      <c r="B63" s="12"/>
      <c r="C63" s="12"/>
      <c r="D63" s="12"/>
      <c r="E63" s="12"/>
      <c r="F63" s="12"/>
      <c r="G63" s="12"/>
      <c r="H63" s="12"/>
      <c r="I63" s="12"/>
    </row>
    <row r="64" spans="1:9" x14ac:dyDescent="0.4">
      <c r="A64" s="12"/>
      <c r="B64" s="12"/>
      <c r="C64" s="12"/>
      <c r="D64" s="12"/>
      <c r="E64" s="12"/>
      <c r="F64" s="12"/>
      <c r="G64" s="12"/>
      <c r="H64" s="12"/>
      <c r="I64" s="12"/>
    </row>
    <row r="65" spans="1:9" x14ac:dyDescent="0.4">
      <c r="A65" s="12"/>
      <c r="B65" s="12"/>
      <c r="C65" s="12"/>
      <c r="D65" s="12"/>
      <c r="E65" s="12"/>
      <c r="F65" s="12"/>
      <c r="G65" s="12"/>
      <c r="H65" s="12"/>
      <c r="I65" s="12"/>
    </row>
    <row r="66" spans="1:9" x14ac:dyDescent="0.4">
      <c r="A66" s="12"/>
      <c r="B66" s="12"/>
      <c r="C66" s="12"/>
      <c r="D66" s="12"/>
      <c r="E66" s="12"/>
      <c r="F66" s="12"/>
      <c r="G66" s="12"/>
      <c r="H66" s="12"/>
      <c r="I66" s="12"/>
    </row>
    <row r="67" spans="1:9" x14ac:dyDescent="0.4">
      <c r="A67" s="12"/>
      <c r="B67" s="12"/>
      <c r="C67" s="12"/>
      <c r="D67" s="12"/>
      <c r="E67" s="12"/>
      <c r="F67" s="12"/>
      <c r="G67" s="12"/>
      <c r="H67" s="12"/>
      <c r="I67" s="12"/>
    </row>
    <row r="68" spans="1:9" x14ac:dyDescent="0.4">
      <c r="A68" s="12"/>
      <c r="B68" s="12"/>
      <c r="C68" s="12"/>
      <c r="D68" s="12"/>
      <c r="E68" s="12"/>
      <c r="F68" s="12"/>
      <c r="G68" s="12"/>
      <c r="H68" s="12"/>
      <c r="I68" s="12"/>
    </row>
    <row r="69" spans="1:9" x14ac:dyDescent="0.4">
      <c r="A69" s="12"/>
      <c r="B69" s="12"/>
      <c r="C69" s="12"/>
      <c r="D69" s="12"/>
      <c r="E69" s="12"/>
      <c r="F69" s="12"/>
      <c r="G69" s="12"/>
      <c r="H69" s="12"/>
      <c r="I69" s="12"/>
    </row>
    <row r="70" spans="1:9" x14ac:dyDescent="0.4">
      <c r="A70" s="12"/>
      <c r="B70" s="12"/>
      <c r="C70" s="12"/>
      <c r="D70" s="12"/>
      <c r="E70" s="12"/>
      <c r="F70" s="12"/>
      <c r="G70" s="12"/>
      <c r="H70" s="12"/>
      <c r="I70" s="12"/>
    </row>
    <row r="71" spans="1:9" x14ac:dyDescent="0.4">
      <c r="A71" s="12"/>
      <c r="B71" s="12"/>
      <c r="C71" s="12"/>
      <c r="D71" s="12"/>
      <c r="E71" s="12"/>
      <c r="F71" s="12"/>
      <c r="G71" s="12"/>
      <c r="H71" s="12"/>
      <c r="I71" s="12"/>
    </row>
    <row r="72" spans="1:9" x14ac:dyDescent="0.4">
      <c r="A72" s="12"/>
      <c r="B72" s="12"/>
      <c r="C72" s="12"/>
      <c r="D72" s="12"/>
      <c r="E72" s="12"/>
      <c r="F72" s="12"/>
      <c r="G72" s="12"/>
      <c r="H72" s="12"/>
      <c r="I72" s="12"/>
    </row>
    <row r="73" spans="1:9" x14ac:dyDescent="0.4">
      <c r="A73" s="12"/>
      <c r="B73" s="12"/>
      <c r="C73" s="12"/>
      <c r="D73" s="12"/>
      <c r="E73" s="12"/>
      <c r="F73" s="12"/>
      <c r="G73" s="12"/>
      <c r="H73" s="12"/>
      <c r="I73" s="12"/>
    </row>
    <row r="74" spans="1:9" x14ac:dyDescent="0.4">
      <c r="A74" s="12"/>
      <c r="B74" s="12"/>
      <c r="C74" s="12"/>
      <c r="D74" s="12"/>
      <c r="E74" s="12"/>
      <c r="F74" s="12"/>
      <c r="G74" s="12"/>
      <c r="H74" s="12"/>
      <c r="I74" s="12"/>
    </row>
    <row r="75" spans="1:9" x14ac:dyDescent="0.4">
      <c r="A75" s="12"/>
      <c r="B75" s="12"/>
      <c r="C75" s="12"/>
      <c r="D75" s="12"/>
      <c r="E75" s="12"/>
      <c r="F75" s="12"/>
      <c r="G75" s="12"/>
      <c r="H75" s="12"/>
      <c r="I75" s="12"/>
    </row>
    <row r="76" spans="1:9" x14ac:dyDescent="0.4">
      <c r="A76" s="12"/>
      <c r="B76" s="12"/>
      <c r="C76" s="12"/>
      <c r="D76" s="12"/>
      <c r="E76" s="12"/>
      <c r="F76" s="12"/>
      <c r="G76" s="12"/>
      <c r="H76" s="12"/>
      <c r="I76" s="12"/>
    </row>
    <row r="77" spans="1:9" x14ac:dyDescent="0.4">
      <c r="A77" s="12"/>
      <c r="B77" s="12"/>
      <c r="C77" s="12"/>
      <c r="D77" s="12"/>
      <c r="E77" s="12"/>
      <c r="F77" s="12"/>
      <c r="G77" s="12"/>
      <c r="H77" s="12"/>
      <c r="I77" s="12"/>
    </row>
    <row r="78" spans="1:9" x14ac:dyDescent="0.4">
      <c r="A78" s="12"/>
      <c r="B78" s="12"/>
      <c r="C78" s="12"/>
      <c r="D78" s="12"/>
      <c r="E78" s="12"/>
      <c r="F78" s="12"/>
      <c r="G78" s="12"/>
      <c r="H78" s="12"/>
      <c r="I78" s="12"/>
    </row>
    <row r="79" spans="1:9" x14ac:dyDescent="0.4">
      <c r="A79" s="12"/>
      <c r="B79" s="12"/>
      <c r="C79" s="12"/>
      <c r="D79" s="12"/>
      <c r="E79" s="12"/>
      <c r="F79" s="12"/>
      <c r="G79" s="12"/>
      <c r="H79" s="12"/>
      <c r="I79" s="12"/>
    </row>
    <row r="80" spans="1:9" x14ac:dyDescent="0.4">
      <c r="A80" s="12"/>
      <c r="B80" s="12"/>
      <c r="C80" s="12"/>
      <c r="D80" s="12"/>
      <c r="E80" s="12"/>
      <c r="F80" s="12"/>
      <c r="G80" s="12"/>
      <c r="H80" s="12"/>
      <c r="I80" s="12"/>
    </row>
    <row r="81" spans="1:9" x14ac:dyDescent="0.4">
      <c r="A81" s="12"/>
      <c r="B81" s="12"/>
      <c r="C81" s="12"/>
      <c r="D81" s="12"/>
      <c r="E81" s="12"/>
      <c r="F81" s="12"/>
      <c r="G81" s="12"/>
      <c r="H81" s="12"/>
      <c r="I81" s="12"/>
    </row>
    <row r="82" spans="1:9" x14ac:dyDescent="0.4">
      <c r="A82" s="12"/>
      <c r="B82" s="12"/>
      <c r="C82" s="12"/>
      <c r="D82" s="12"/>
      <c r="E82" s="12"/>
      <c r="F82" s="12"/>
      <c r="G82" s="12"/>
      <c r="H82" s="12"/>
      <c r="I82" s="12"/>
    </row>
    <row r="83" spans="1:9" x14ac:dyDescent="0.4">
      <c r="A83" s="12"/>
      <c r="B83" s="12"/>
      <c r="C83" s="12"/>
      <c r="D83" s="12"/>
      <c r="E83" s="12"/>
      <c r="F83" s="12"/>
      <c r="G83" s="12"/>
      <c r="H83" s="12"/>
      <c r="I83" s="12"/>
    </row>
    <row r="84" spans="1:9" x14ac:dyDescent="0.4">
      <c r="A84" s="12"/>
      <c r="B84" s="12"/>
      <c r="C84" s="12"/>
      <c r="D84" s="12"/>
      <c r="E84" s="12"/>
      <c r="F84" s="12"/>
      <c r="G84" s="12"/>
      <c r="H84" s="12"/>
      <c r="I84" s="12"/>
    </row>
    <row r="85" spans="1:9" x14ac:dyDescent="0.4">
      <c r="A85" s="12"/>
      <c r="B85" s="12"/>
      <c r="C85" s="12"/>
      <c r="D85" s="12"/>
      <c r="E85" s="12"/>
      <c r="F85" s="12"/>
      <c r="G85" s="12"/>
      <c r="H85" s="12"/>
      <c r="I85" s="12"/>
    </row>
    <row r="86" spans="1:9" x14ac:dyDescent="0.4">
      <c r="A86" s="12"/>
      <c r="B86" s="12"/>
      <c r="C86" s="12"/>
      <c r="D86" s="12"/>
      <c r="E86" s="12"/>
      <c r="F86" s="12"/>
      <c r="G86" s="12"/>
      <c r="H86" s="12"/>
      <c r="I86" s="12"/>
    </row>
    <row r="87" spans="1:9" x14ac:dyDescent="0.4">
      <c r="A87" s="12"/>
      <c r="B87" s="12"/>
      <c r="C87" s="12"/>
      <c r="D87" s="12"/>
      <c r="E87" s="12"/>
      <c r="F87" s="12"/>
      <c r="G87" s="12"/>
      <c r="H87" s="12"/>
      <c r="I87" s="12"/>
    </row>
    <row r="88" spans="1:9" x14ac:dyDescent="0.4">
      <c r="A88" s="12"/>
      <c r="B88" s="12"/>
      <c r="C88" s="12"/>
      <c r="D88" s="12"/>
      <c r="E88" s="12"/>
      <c r="F88" s="12"/>
      <c r="G88" s="12"/>
      <c r="H88" s="12"/>
      <c r="I88" s="12"/>
    </row>
    <row r="89" spans="1:9" x14ac:dyDescent="0.4">
      <c r="A89" s="12"/>
      <c r="B89" s="12"/>
      <c r="C89" s="12"/>
      <c r="D89" s="12"/>
      <c r="E89" s="12"/>
      <c r="F89" s="12"/>
      <c r="G89" s="12"/>
      <c r="H89" s="12"/>
      <c r="I89" s="12"/>
    </row>
    <row r="90" spans="1:9" x14ac:dyDescent="0.4">
      <c r="A90" s="12"/>
      <c r="B90" s="12"/>
      <c r="C90" s="12"/>
      <c r="D90" s="12"/>
      <c r="E90" s="12"/>
      <c r="F90" s="12"/>
      <c r="G90" s="12"/>
      <c r="H90" s="12"/>
      <c r="I90" s="12"/>
    </row>
    <row r="91" spans="1:9" x14ac:dyDescent="0.4">
      <c r="A91" s="12"/>
      <c r="B91" s="12"/>
      <c r="C91" s="12"/>
      <c r="D91" s="12"/>
      <c r="E91" s="12"/>
      <c r="F91" s="12"/>
      <c r="G91" s="12"/>
      <c r="H91" s="12"/>
      <c r="I91" s="12"/>
    </row>
    <row r="92" spans="1:9" x14ac:dyDescent="0.4">
      <c r="A92" s="12"/>
      <c r="B92" s="12"/>
      <c r="C92" s="12"/>
      <c r="D92" s="12"/>
      <c r="E92" s="12"/>
      <c r="F92" s="12"/>
      <c r="G92" s="12"/>
      <c r="H92" s="12"/>
      <c r="I92" s="12"/>
    </row>
    <row r="93" spans="1:9" x14ac:dyDescent="0.4">
      <c r="A93" s="12"/>
      <c r="B93" s="12"/>
      <c r="C93" s="12"/>
      <c r="D93" s="12"/>
      <c r="E93" s="12"/>
      <c r="F93" s="12"/>
      <c r="G93" s="12"/>
      <c r="H93" s="12"/>
      <c r="I93" s="12"/>
    </row>
    <row r="94" spans="1:9" x14ac:dyDescent="0.4">
      <c r="A94" s="12"/>
      <c r="B94" s="12"/>
      <c r="C94" s="12"/>
      <c r="D94" s="12"/>
      <c r="E94" s="12"/>
      <c r="F94" s="12"/>
      <c r="G94" s="12"/>
      <c r="H94" s="12"/>
      <c r="I94" s="12"/>
    </row>
    <row r="95" spans="1:9" x14ac:dyDescent="0.4">
      <c r="A95" s="12"/>
      <c r="B95" s="12"/>
      <c r="C95" s="12"/>
      <c r="D95" s="12"/>
      <c r="E95" s="12"/>
      <c r="F95" s="12"/>
      <c r="G95" s="12"/>
      <c r="H95" s="12"/>
      <c r="I95" s="12"/>
    </row>
    <row r="96" spans="1:9" x14ac:dyDescent="0.4">
      <c r="A96" s="12"/>
      <c r="B96" s="12"/>
      <c r="C96" s="12"/>
      <c r="D96" s="12"/>
      <c r="E96" s="12"/>
      <c r="F96" s="12"/>
      <c r="G96" s="12"/>
      <c r="H96" s="12"/>
      <c r="I96" s="12"/>
    </row>
    <row r="97" spans="1:9" x14ac:dyDescent="0.4">
      <c r="A97" s="12"/>
      <c r="B97" s="12"/>
      <c r="C97" s="12"/>
      <c r="D97" s="12"/>
      <c r="E97" s="12"/>
      <c r="F97" s="12"/>
      <c r="G97" s="12"/>
      <c r="H97" s="12"/>
      <c r="I97" s="12"/>
    </row>
    <row r="98" spans="1:9" x14ac:dyDescent="0.4">
      <c r="A98" s="12"/>
      <c r="B98" s="12"/>
      <c r="C98" s="12"/>
      <c r="D98" s="12"/>
      <c r="E98" s="12"/>
      <c r="F98" s="12"/>
      <c r="G98" s="12"/>
      <c r="H98" s="12"/>
      <c r="I98" s="12"/>
    </row>
    <row r="99" spans="1:9" x14ac:dyDescent="0.4">
      <c r="A99" s="12"/>
      <c r="B99" s="12"/>
      <c r="C99" s="12"/>
      <c r="D99" s="12"/>
      <c r="E99" s="12"/>
      <c r="F99" s="12"/>
      <c r="G99" s="12"/>
      <c r="H99" s="12"/>
      <c r="I99" s="12"/>
    </row>
    <row r="100" spans="1:9" x14ac:dyDescent="0.4">
      <c r="A100" s="12"/>
      <c r="B100" s="12"/>
      <c r="C100" s="12"/>
      <c r="D100" s="12"/>
      <c r="E100" s="12"/>
      <c r="F100" s="12"/>
      <c r="G100" s="12"/>
      <c r="H100" s="12"/>
      <c r="I100" s="12"/>
    </row>
    <row r="101" spans="1:9" x14ac:dyDescent="0.4">
      <c r="A101" s="12"/>
      <c r="B101" s="12"/>
      <c r="C101" s="12"/>
      <c r="D101" s="12"/>
      <c r="E101" s="12"/>
      <c r="F101" s="12"/>
      <c r="G101" s="12"/>
      <c r="H101" s="12"/>
      <c r="I101" s="12"/>
    </row>
    <row r="102" spans="1:9" x14ac:dyDescent="0.4">
      <c r="A102" s="12"/>
      <c r="B102" s="12"/>
      <c r="C102" s="12"/>
      <c r="D102" s="12"/>
      <c r="E102" s="12"/>
      <c r="F102" s="12"/>
      <c r="G102" s="12"/>
      <c r="H102" s="12"/>
      <c r="I102" s="12"/>
    </row>
    <row r="103" spans="1:9" x14ac:dyDescent="0.4">
      <c r="A103" s="12"/>
      <c r="B103" s="12"/>
      <c r="C103" s="12"/>
      <c r="D103" s="12"/>
      <c r="E103" s="12"/>
      <c r="F103" s="12"/>
      <c r="G103" s="12"/>
      <c r="H103" s="12"/>
      <c r="I103" s="12"/>
    </row>
    <row r="104" spans="1:9" x14ac:dyDescent="0.4">
      <c r="A104" s="12"/>
      <c r="B104" s="12"/>
      <c r="C104" s="12"/>
      <c r="D104" s="12"/>
      <c r="E104" s="12"/>
      <c r="F104" s="12"/>
      <c r="G104" s="12"/>
      <c r="H104" s="12"/>
      <c r="I104" s="12"/>
    </row>
    <row r="105" spans="1:9" x14ac:dyDescent="0.4">
      <c r="A105" s="12"/>
      <c r="B105" s="12"/>
      <c r="C105" s="12"/>
      <c r="D105" s="12"/>
      <c r="E105" s="12"/>
      <c r="F105" s="12"/>
      <c r="G105" s="12"/>
      <c r="H105" s="12"/>
      <c r="I105" s="12"/>
    </row>
    <row r="106" spans="1:9" x14ac:dyDescent="0.4">
      <c r="A106" s="12"/>
      <c r="B106" s="12"/>
      <c r="C106" s="12"/>
      <c r="D106" s="12"/>
      <c r="E106" s="12"/>
      <c r="F106" s="12"/>
      <c r="G106" s="12"/>
      <c r="H106" s="12"/>
      <c r="I106" s="12"/>
    </row>
    <row r="107" spans="1:9" x14ac:dyDescent="0.4">
      <c r="A107" s="12"/>
      <c r="B107" s="12"/>
      <c r="C107" s="12"/>
      <c r="D107" s="12"/>
      <c r="E107" s="12"/>
      <c r="F107" s="12"/>
      <c r="G107" s="12"/>
      <c r="H107" s="12"/>
      <c r="I107" s="12"/>
    </row>
    <row r="108" spans="1:9" x14ac:dyDescent="0.4">
      <c r="A108" s="12"/>
      <c r="B108" s="12"/>
      <c r="C108" s="12"/>
      <c r="D108" s="12"/>
      <c r="E108" s="12"/>
      <c r="F108" s="12"/>
      <c r="G108" s="12"/>
      <c r="H108" s="12"/>
      <c r="I108" s="12"/>
    </row>
    <row r="109" spans="1:9" x14ac:dyDescent="0.4">
      <c r="A109" s="12"/>
      <c r="B109" s="12"/>
      <c r="C109" s="12"/>
      <c r="D109" s="12"/>
      <c r="E109" s="12"/>
      <c r="F109" s="12"/>
      <c r="G109" s="12"/>
      <c r="H109" s="12"/>
      <c r="I109" s="12"/>
    </row>
    <row r="110" spans="1:9" x14ac:dyDescent="0.4">
      <c r="A110" s="12"/>
      <c r="B110" s="12"/>
      <c r="C110" s="12"/>
      <c r="D110" s="12"/>
      <c r="E110" s="12"/>
      <c r="F110" s="12"/>
      <c r="G110" s="12"/>
      <c r="H110" s="12"/>
      <c r="I110" s="12"/>
    </row>
    <row r="111" spans="1:9" x14ac:dyDescent="0.4">
      <c r="A111" s="12"/>
      <c r="B111" s="12"/>
      <c r="C111" s="12"/>
      <c r="D111" s="12"/>
      <c r="E111" s="12"/>
      <c r="F111" s="12"/>
      <c r="G111" s="12"/>
      <c r="H111" s="12"/>
      <c r="I111" s="12"/>
    </row>
    <row r="112" spans="1:9" x14ac:dyDescent="0.4">
      <c r="A112" s="12"/>
      <c r="B112" s="12"/>
      <c r="C112" s="12"/>
      <c r="D112" s="12"/>
      <c r="E112" s="12"/>
      <c r="F112" s="12"/>
      <c r="G112" s="12"/>
      <c r="H112" s="12"/>
      <c r="I112" s="12"/>
    </row>
    <row r="113" spans="1:9" x14ac:dyDescent="0.4">
      <c r="A113" s="12"/>
      <c r="B113" s="12"/>
      <c r="C113" s="12"/>
      <c r="D113" s="12"/>
      <c r="E113" s="12"/>
      <c r="F113" s="12"/>
      <c r="G113" s="12"/>
      <c r="H113" s="12"/>
      <c r="I113" s="12"/>
    </row>
    <row r="114" spans="1:9" x14ac:dyDescent="0.4">
      <c r="A114" s="12"/>
      <c r="B114" s="12"/>
      <c r="C114" s="12"/>
      <c r="D114" s="12"/>
      <c r="E114" s="12"/>
      <c r="F114" s="12"/>
      <c r="G114" s="12"/>
      <c r="H114" s="12"/>
      <c r="I114" s="12"/>
    </row>
    <row r="115" spans="1:9" x14ac:dyDescent="0.4">
      <c r="A115" s="12"/>
      <c r="B115" s="12"/>
      <c r="C115" s="12"/>
      <c r="D115" s="12"/>
      <c r="E115" s="12"/>
      <c r="F115" s="12"/>
      <c r="G115" s="12"/>
      <c r="H115" s="12"/>
      <c r="I115" s="12"/>
    </row>
    <row r="116" spans="1:9" x14ac:dyDescent="0.4">
      <c r="A116" s="12"/>
      <c r="B116" s="12"/>
      <c r="C116" s="12"/>
      <c r="D116" s="12"/>
      <c r="E116" s="12"/>
      <c r="F116" s="12"/>
      <c r="G116" s="12"/>
      <c r="H116" s="12"/>
      <c r="I116" s="12"/>
    </row>
    <row r="117" spans="1:9" x14ac:dyDescent="0.4">
      <c r="A117" s="12"/>
      <c r="B117" s="12"/>
      <c r="C117" s="12"/>
      <c r="D117" s="12"/>
      <c r="E117" s="12"/>
      <c r="F117" s="12"/>
      <c r="G117" s="12"/>
      <c r="H117" s="12"/>
      <c r="I117" s="12"/>
    </row>
    <row r="118" spans="1:9" x14ac:dyDescent="0.4">
      <c r="A118" s="12"/>
      <c r="B118" s="12"/>
      <c r="C118" s="12"/>
      <c r="D118" s="12"/>
      <c r="E118" s="12"/>
      <c r="F118" s="12"/>
      <c r="G118" s="12"/>
      <c r="H118" s="12"/>
      <c r="I118" s="12"/>
    </row>
    <row r="119" spans="1:9" x14ac:dyDescent="0.4">
      <c r="A119" s="12"/>
      <c r="B119" s="12"/>
      <c r="C119" s="12"/>
      <c r="D119" s="12"/>
      <c r="E119" s="12"/>
      <c r="F119" s="12"/>
      <c r="G119" s="12"/>
      <c r="H119" s="12"/>
      <c r="I119" s="12"/>
    </row>
    <row r="120" spans="1:9" x14ac:dyDescent="0.4">
      <c r="A120" s="12"/>
      <c r="B120" s="12"/>
      <c r="C120" s="12"/>
      <c r="D120" s="12"/>
      <c r="E120" s="12"/>
      <c r="F120" s="12"/>
      <c r="G120" s="12"/>
      <c r="H120" s="12"/>
      <c r="I120" s="12"/>
    </row>
    <row r="121" spans="1:9" x14ac:dyDescent="0.4">
      <c r="A121" s="12"/>
      <c r="B121" s="12"/>
      <c r="C121" s="12"/>
      <c r="D121" s="12"/>
      <c r="E121" s="12"/>
      <c r="F121" s="12"/>
      <c r="G121" s="12"/>
      <c r="H121" s="12"/>
      <c r="I121" s="12"/>
    </row>
    <row r="122" spans="1:9" x14ac:dyDescent="0.4">
      <c r="A122" s="12"/>
      <c r="B122" s="12"/>
      <c r="C122" s="12"/>
      <c r="D122" s="12"/>
      <c r="E122" s="12"/>
      <c r="F122" s="12"/>
      <c r="G122" s="12"/>
      <c r="H122" s="12"/>
      <c r="I122" s="12"/>
    </row>
    <row r="123" spans="1:9" x14ac:dyDescent="0.4">
      <c r="A123" s="12"/>
      <c r="B123" s="12"/>
      <c r="C123" s="12"/>
      <c r="D123" s="12"/>
      <c r="E123" s="12"/>
      <c r="F123" s="12"/>
      <c r="G123" s="12"/>
      <c r="H123" s="12"/>
      <c r="I123" s="12"/>
    </row>
    <row r="124" spans="1:9" x14ac:dyDescent="0.4">
      <c r="A124" s="12"/>
      <c r="B124" s="12"/>
      <c r="C124" s="12"/>
      <c r="D124" s="12"/>
      <c r="E124" s="12"/>
      <c r="F124" s="12"/>
      <c r="G124" s="12"/>
      <c r="H124" s="12"/>
      <c r="I124" s="12"/>
    </row>
    <row r="125" spans="1:9" x14ac:dyDescent="0.4">
      <c r="A125" s="12"/>
      <c r="B125" s="12"/>
      <c r="C125" s="12"/>
      <c r="D125" s="12"/>
      <c r="E125" s="12"/>
      <c r="F125" s="12"/>
      <c r="G125" s="12"/>
      <c r="H125" s="12"/>
      <c r="I125" s="12"/>
    </row>
    <row r="126" spans="1:9" x14ac:dyDescent="0.4">
      <c r="A126" s="12"/>
      <c r="B126" s="12"/>
      <c r="C126" s="12"/>
      <c r="D126" s="12"/>
      <c r="E126" s="12"/>
      <c r="F126" s="12"/>
      <c r="G126" s="12"/>
      <c r="H126" s="12"/>
      <c r="I126" s="12"/>
    </row>
    <row r="127" spans="1:9" x14ac:dyDescent="0.4">
      <c r="A127" s="12"/>
      <c r="B127" s="12"/>
      <c r="C127" s="12"/>
      <c r="D127" s="12"/>
      <c r="E127" s="12"/>
      <c r="F127" s="12"/>
      <c r="G127" s="12"/>
      <c r="H127" s="12"/>
      <c r="I127" s="12"/>
    </row>
    <row r="128" spans="1:9" x14ac:dyDescent="0.4">
      <c r="A128" s="12"/>
      <c r="B128" s="12"/>
      <c r="C128" s="12"/>
      <c r="D128" s="12"/>
      <c r="E128" s="12"/>
      <c r="F128" s="12"/>
      <c r="G128" s="12"/>
      <c r="H128" s="12"/>
      <c r="I128" s="12"/>
    </row>
    <row r="129" spans="1:9" x14ac:dyDescent="0.4">
      <c r="A129" s="12"/>
      <c r="B129" s="12"/>
      <c r="C129" s="12"/>
      <c r="D129" s="12"/>
      <c r="E129" s="12"/>
      <c r="F129" s="12"/>
      <c r="G129" s="12"/>
      <c r="H129" s="12"/>
      <c r="I129" s="12"/>
    </row>
    <row r="130" spans="1:9" x14ac:dyDescent="0.4">
      <c r="A130" s="12"/>
      <c r="B130" s="12"/>
      <c r="C130" s="12"/>
      <c r="D130" s="12"/>
      <c r="E130" s="12"/>
      <c r="F130" s="12"/>
      <c r="G130" s="12"/>
      <c r="H130" s="12"/>
      <c r="I130" s="12"/>
    </row>
    <row r="131" spans="1:9" x14ac:dyDescent="0.4">
      <c r="A131" s="12"/>
      <c r="B131" s="12"/>
      <c r="C131" s="12"/>
      <c r="D131" s="12"/>
      <c r="E131" s="12"/>
      <c r="F131" s="12"/>
      <c r="G131" s="12"/>
      <c r="H131" s="12"/>
      <c r="I131" s="12"/>
    </row>
    <row r="132" spans="1:9" x14ac:dyDescent="0.4">
      <c r="A132" s="12"/>
      <c r="B132" s="12"/>
      <c r="C132" s="12"/>
      <c r="D132" s="12"/>
      <c r="E132" s="12"/>
      <c r="F132" s="12"/>
      <c r="G132" s="12"/>
      <c r="H132" s="12"/>
      <c r="I132" s="12"/>
    </row>
    <row r="133" spans="1:9" x14ac:dyDescent="0.4">
      <c r="A133" s="12"/>
      <c r="B133" s="12"/>
      <c r="C133" s="12"/>
      <c r="D133" s="12"/>
      <c r="E133" s="12"/>
      <c r="F133" s="12"/>
      <c r="G133" s="12"/>
      <c r="H133" s="12"/>
      <c r="I133" s="12"/>
    </row>
    <row r="134" spans="1:9" x14ac:dyDescent="0.4">
      <c r="A134" s="12"/>
      <c r="B134" s="12"/>
      <c r="C134" s="12"/>
      <c r="D134" s="12"/>
      <c r="E134" s="12"/>
      <c r="F134" s="12"/>
      <c r="G134" s="12"/>
      <c r="H134" s="12"/>
      <c r="I134" s="12"/>
    </row>
    <row r="135" spans="1:9" x14ac:dyDescent="0.4">
      <c r="A135" s="12"/>
      <c r="B135" s="12"/>
      <c r="C135" s="12"/>
      <c r="D135" s="12"/>
      <c r="E135" s="12"/>
      <c r="F135" s="12"/>
      <c r="G135" s="12"/>
      <c r="H135" s="12"/>
      <c r="I135" s="12"/>
    </row>
    <row r="136" spans="1:9" x14ac:dyDescent="0.4">
      <c r="A136" s="12"/>
      <c r="B136" s="12"/>
      <c r="C136" s="12"/>
      <c r="D136" s="12"/>
      <c r="E136" s="12"/>
      <c r="F136" s="12"/>
      <c r="G136" s="12"/>
      <c r="H136" s="12"/>
      <c r="I136" s="12"/>
    </row>
    <row r="137" spans="1:9" x14ac:dyDescent="0.4">
      <c r="A137" s="12"/>
      <c r="B137" s="12"/>
      <c r="C137" s="12"/>
      <c r="D137" s="12"/>
      <c r="E137" s="12"/>
      <c r="F137" s="12"/>
      <c r="G137" s="12"/>
      <c r="H137" s="12"/>
      <c r="I137" s="12"/>
    </row>
    <row r="138" spans="1:9" x14ac:dyDescent="0.4">
      <c r="A138" s="12"/>
      <c r="B138" s="12"/>
      <c r="C138" s="12"/>
      <c r="D138" s="12"/>
      <c r="E138" s="12"/>
      <c r="F138" s="12"/>
      <c r="G138" s="12"/>
      <c r="H138" s="12"/>
      <c r="I138" s="12"/>
    </row>
    <row r="139" spans="1:9" x14ac:dyDescent="0.4">
      <c r="A139" s="12"/>
      <c r="B139" s="12"/>
      <c r="C139" s="12"/>
      <c r="D139" s="12"/>
      <c r="E139" s="12"/>
      <c r="F139" s="12"/>
      <c r="G139" s="12"/>
      <c r="H139" s="12"/>
      <c r="I139" s="12"/>
    </row>
    <row r="140" spans="1:9" x14ac:dyDescent="0.4">
      <c r="A140" s="12"/>
      <c r="B140" s="12"/>
      <c r="C140" s="12"/>
      <c r="D140" s="12"/>
      <c r="E140" s="12"/>
      <c r="F140" s="12"/>
      <c r="G140" s="12"/>
      <c r="H140" s="12"/>
      <c r="I140" s="12"/>
    </row>
    <row r="141" spans="1:9" x14ac:dyDescent="0.4">
      <c r="A141" s="12"/>
      <c r="B141" s="12"/>
      <c r="C141" s="12"/>
      <c r="D141" s="12"/>
      <c r="E141" s="12"/>
      <c r="F141" s="12"/>
      <c r="G141" s="12"/>
      <c r="H141" s="12"/>
      <c r="I141" s="12"/>
    </row>
    <row r="142" spans="1:9" x14ac:dyDescent="0.4">
      <c r="A142" s="12"/>
      <c r="B142" s="12"/>
      <c r="C142" s="12"/>
      <c r="D142" s="12"/>
      <c r="E142" s="12"/>
      <c r="F142" s="12"/>
      <c r="G142" s="12"/>
      <c r="H142" s="12"/>
      <c r="I142" s="12"/>
    </row>
    <row r="143" spans="1:9" x14ac:dyDescent="0.4">
      <c r="A143" s="12"/>
      <c r="B143" s="12"/>
      <c r="C143" s="12"/>
      <c r="D143" s="12"/>
      <c r="E143" s="12"/>
      <c r="F143" s="12"/>
      <c r="G143" s="12"/>
      <c r="H143" s="12"/>
      <c r="I143" s="12"/>
    </row>
    <row r="144" spans="1:9" x14ac:dyDescent="0.4">
      <c r="A144" s="12"/>
      <c r="B144" s="12"/>
      <c r="C144" s="12"/>
      <c r="D144" s="12"/>
      <c r="E144" s="12"/>
      <c r="F144" s="12"/>
      <c r="G144" s="12"/>
      <c r="H144" s="12"/>
      <c r="I144" s="12"/>
    </row>
    <row r="145" spans="1:9" x14ac:dyDescent="0.4">
      <c r="A145" s="12"/>
      <c r="B145" s="12"/>
      <c r="C145" s="12"/>
      <c r="D145" s="12"/>
      <c r="E145" s="12"/>
      <c r="F145" s="12"/>
      <c r="G145" s="12"/>
      <c r="H145" s="12"/>
      <c r="I145" s="12"/>
    </row>
    <row r="146" spans="1:9" x14ac:dyDescent="0.4">
      <c r="A146" s="12"/>
      <c r="B146" s="12"/>
      <c r="C146" s="12"/>
      <c r="D146" s="12"/>
      <c r="E146" s="12"/>
      <c r="F146" s="12"/>
      <c r="G146" s="12"/>
      <c r="H146" s="12"/>
      <c r="I146" s="12"/>
    </row>
    <row r="147" spans="1:9" x14ac:dyDescent="0.4">
      <c r="A147" s="12"/>
      <c r="B147" s="12"/>
      <c r="C147" s="12"/>
      <c r="D147" s="12"/>
      <c r="E147" s="12"/>
      <c r="F147" s="12"/>
      <c r="G147" s="12"/>
      <c r="H147" s="12"/>
      <c r="I147" s="12"/>
    </row>
    <row r="148" spans="1:9" x14ac:dyDescent="0.4">
      <c r="A148" s="12"/>
      <c r="B148" s="12"/>
      <c r="C148" s="12"/>
      <c r="D148" s="12"/>
      <c r="E148" s="12"/>
      <c r="F148" s="12"/>
      <c r="G148" s="12"/>
      <c r="H148" s="12"/>
      <c r="I148" s="12"/>
    </row>
  </sheetData>
  <phoneticPr fontId="0" type="noConversion"/>
  <printOptions gridLines="1"/>
  <pageMargins left="0.78740157480314965" right="0.78740157480314965" top="0.78740157480314965" bottom="1.62" header="0.51181102362204722" footer="0.51181102362204722"/>
  <pageSetup paperSize="9" scale="91" orientation="landscape" r:id="rId1"/>
  <headerFooter alignWithMargins="0">
    <oddHeader>&amp;C- 1 -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"/>
  <sheetViews>
    <sheetView showZeros="0" zoomScale="84" zoomScaleNormal="84" workbookViewId="0">
      <selection activeCell="L17" sqref="L17"/>
    </sheetView>
  </sheetViews>
  <sheetFormatPr baseColWidth="10" defaultColWidth="9" defaultRowHeight="15.75" x14ac:dyDescent="0.25"/>
  <cols>
    <col min="1" max="1" width="25.875" style="14" customWidth="1"/>
    <col min="2" max="3" width="11.75" customWidth="1"/>
    <col min="4" max="5" width="9.625" customWidth="1"/>
    <col min="6" max="8" width="9.25" customWidth="1"/>
    <col min="9" max="9" width="9.875" customWidth="1"/>
    <col min="10" max="13" width="9.25" customWidth="1"/>
  </cols>
  <sheetData>
    <row r="2" spans="1:13" ht="20.25" x14ac:dyDescent="0.3">
      <c r="A2" s="20" t="str">
        <f>"MÅLESTATISTIKK FOR ISOLATØRER -  "&amp;FORS!$A$14</f>
        <v>MÅLESTATISTIKK FOR ISOLATØRER -  2015</v>
      </c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25">
      <c r="A4" s="15"/>
      <c r="B4" s="2" t="s">
        <v>4</v>
      </c>
      <c r="C4" s="3"/>
      <c r="D4" s="2" t="s">
        <v>5</v>
      </c>
      <c r="E4" s="3"/>
      <c r="F4" s="2" t="str">
        <f>"Fortjeneste "&amp;FORS!$A$14-0</f>
        <v>Fortjeneste 2015</v>
      </c>
      <c r="G4" s="5"/>
      <c r="H4" s="3"/>
      <c r="I4" s="2">
        <f>FORS!$A$14-1</f>
        <v>2014</v>
      </c>
      <c r="J4" s="5"/>
      <c r="K4" s="3"/>
      <c r="L4" s="47" t="s">
        <v>31</v>
      </c>
      <c r="M4" s="3"/>
    </row>
    <row r="5" spans="1:13" x14ac:dyDescent="0.25">
      <c r="A5" s="48"/>
      <c r="B5" s="49" t="s">
        <v>6</v>
      </c>
      <c r="C5" s="49" t="s">
        <v>6</v>
      </c>
      <c r="D5" s="49" t="s">
        <v>6</v>
      </c>
      <c r="E5" s="49" t="s">
        <v>6</v>
      </c>
      <c r="F5" s="49" t="s">
        <v>6</v>
      </c>
      <c r="G5" s="49" t="s">
        <v>6</v>
      </c>
      <c r="H5" s="50" t="s">
        <v>35</v>
      </c>
      <c r="I5" s="49" t="s">
        <v>6</v>
      </c>
      <c r="J5" s="49" t="s">
        <v>6</v>
      </c>
      <c r="K5" s="50" t="s">
        <v>33</v>
      </c>
      <c r="L5" s="49" t="s">
        <v>6</v>
      </c>
      <c r="M5" s="50" t="s">
        <v>33</v>
      </c>
    </row>
    <row r="6" spans="1:13" x14ac:dyDescent="0.25">
      <c r="A6" s="52"/>
      <c r="B6" s="53" t="s">
        <v>32</v>
      </c>
      <c r="C6" s="53" t="s">
        <v>34</v>
      </c>
      <c r="D6" s="53" t="s">
        <v>32</v>
      </c>
      <c r="E6" s="53" t="s">
        <v>34</v>
      </c>
      <c r="F6" s="53" t="s">
        <v>32</v>
      </c>
      <c r="G6" s="53" t="s">
        <v>34</v>
      </c>
      <c r="H6" s="54" t="s">
        <v>36</v>
      </c>
      <c r="I6" s="53" t="s">
        <v>32</v>
      </c>
      <c r="J6" s="53" t="s">
        <v>34</v>
      </c>
      <c r="K6" s="54" t="s">
        <v>30</v>
      </c>
      <c r="L6" s="53" t="s">
        <v>32</v>
      </c>
      <c r="M6" s="54" t="s">
        <v>30</v>
      </c>
    </row>
    <row r="7" spans="1:13" x14ac:dyDescent="0.25">
      <c r="A7" s="18" t="s">
        <v>22</v>
      </c>
      <c r="B7" s="21">
        <v>0</v>
      </c>
      <c r="C7" s="21"/>
      <c r="D7" s="21"/>
      <c r="E7" s="21"/>
      <c r="F7" s="6">
        <f t="shared" ref="F7:G9" si="0">IF(D7=0,0,B7/D7)</f>
        <v>0</v>
      </c>
      <c r="G7" s="6">
        <f t="shared" si="0"/>
        <v>0</v>
      </c>
      <c r="H7" s="6">
        <f>IF(D7+E7=0,0,(B7+C7)/(D7+E7))</f>
        <v>0</v>
      </c>
      <c r="I7" s="21">
        <v>0</v>
      </c>
      <c r="J7" s="21">
        <v>0</v>
      </c>
      <c r="K7" s="6">
        <v>0</v>
      </c>
      <c r="L7" s="19">
        <f>IF(I7=0,0,(B7-I7)/I7)</f>
        <v>0</v>
      </c>
      <c r="M7" s="19">
        <f>IF(K7=0,0,(H7-K7)/K7)</f>
        <v>0</v>
      </c>
    </row>
    <row r="8" spans="1:13" x14ac:dyDescent="0.25">
      <c r="A8" s="18" t="s">
        <v>23</v>
      </c>
      <c r="B8" s="21"/>
      <c r="C8" s="21"/>
      <c r="D8" s="21"/>
      <c r="E8" s="21"/>
      <c r="F8" s="6">
        <f>IF(D8=0,0,B8/D8)</f>
        <v>0</v>
      </c>
      <c r="G8" s="6">
        <f>IF(E8=0,0,C8/E8)</f>
        <v>0</v>
      </c>
      <c r="H8" s="6">
        <f>IF(D8+E8=0,0,(B8+C8)/(D8+E8))</f>
        <v>0</v>
      </c>
      <c r="I8" s="21"/>
      <c r="J8" s="21">
        <v>0</v>
      </c>
      <c r="K8" s="6"/>
      <c r="L8" s="19">
        <f t="shared" ref="L8:L9" si="1">IF(I8=0,0,(B8-I8)/I8)</f>
        <v>0</v>
      </c>
      <c r="M8" s="19">
        <f t="shared" ref="M8:M9" si="2">IF(K8=0,0,(H8-K8)/K8)</f>
        <v>0</v>
      </c>
    </row>
    <row r="9" spans="1:13" s="28" customFormat="1" ht="21.75" customHeight="1" x14ac:dyDescent="0.25">
      <c r="A9" s="30" t="str">
        <f>"Landet i alt "&amp;FORS!A14</f>
        <v>Landet i alt 2015</v>
      </c>
      <c r="B9" s="42">
        <f>SUM(B7:B8)</f>
        <v>0</v>
      </c>
      <c r="C9" s="42">
        <f>SUM(C7:C8)</f>
        <v>0</v>
      </c>
      <c r="D9" s="42">
        <f>SUM(D7:D8)</f>
        <v>0</v>
      </c>
      <c r="E9" s="29">
        <f>SUM(E7:E8)</f>
        <v>0</v>
      </c>
      <c r="F9" s="31">
        <f t="shared" si="0"/>
        <v>0</v>
      </c>
      <c r="G9" s="31">
        <f t="shared" si="0"/>
        <v>0</v>
      </c>
      <c r="H9" s="31">
        <f>IF(D9+E9=0,0,(B9+C9)/(D9+E9))</f>
        <v>0</v>
      </c>
      <c r="I9" s="42">
        <f>SUM(I7:I8)</f>
        <v>0</v>
      </c>
      <c r="J9" s="42">
        <f>SUM(J7:J8)</f>
        <v>0</v>
      </c>
      <c r="K9" s="31"/>
      <c r="L9" s="32">
        <f t="shared" si="1"/>
        <v>0</v>
      </c>
      <c r="M9" s="32">
        <f t="shared" si="2"/>
        <v>0</v>
      </c>
    </row>
    <row r="11" spans="1:13" x14ac:dyDescent="0.25">
      <c r="A11" s="27"/>
      <c r="B11" s="28"/>
    </row>
  </sheetData>
  <phoneticPr fontId="0" type="noConversion"/>
  <pageMargins left="0.59055118110236227" right="0.19685039370078741" top="0.98425196850393704" bottom="0.98425196850393704" header="0.51181102362204722" footer="0.51181102362204722"/>
  <pageSetup paperSize="9" scale="72" orientation="landscape" r:id="rId1"/>
  <headerFooter alignWithMargins="0">
    <oddFooter>&amp;L&amp;9FORH.AVD./&amp;D/&amp;T/&amp;F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1"/>
  <sheetViews>
    <sheetView showZeros="0" tabSelected="1" topLeftCell="A11" zoomScale="84" zoomScaleNormal="84" workbookViewId="0">
      <selection activeCell="Q12" sqref="Q12"/>
    </sheetView>
  </sheetViews>
  <sheetFormatPr baseColWidth="10" defaultColWidth="9" defaultRowHeight="15.75" x14ac:dyDescent="0.25"/>
  <cols>
    <col min="1" max="1" width="16.875" style="14" customWidth="1"/>
    <col min="2" max="5" width="11.75" customWidth="1"/>
    <col min="6" max="8" width="9.25" customWidth="1"/>
    <col min="9" max="9" width="13.375" customWidth="1"/>
    <col min="10" max="10" width="10.875" customWidth="1"/>
    <col min="11" max="11" width="9.25" customWidth="1"/>
    <col min="12" max="13" width="9.375" customWidth="1"/>
  </cols>
  <sheetData>
    <row r="2" spans="1:13" ht="20.25" x14ac:dyDescent="0.3">
      <c r="A2" s="20" t="str">
        <f>"MÅLESTATISTIKK ALLE BYGGFAG - 1. HALVÅR "&amp;FORS!$A$14</f>
        <v>MÅLESTATISTIKK ALLE BYGGFAG - 1. HALVÅR 2015</v>
      </c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25">
      <c r="A4" s="15"/>
      <c r="B4" s="2" t="s">
        <v>4</v>
      </c>
      <c r="C4" s="3"/>
      <c r="D4" s="2" t="s">
        <v>5</v>
      </c>
      <c r="E4" s="3"/>
      <c r="F4" s="2" t="str">
        <f>"Fortjeneste 1. halvår  "&amp;FORS!$A$14-0</f>
        <v>Fortjeneste 1. halvår  2015</v>
      </c>
      <c r="G4" s="5"/>
      <c r="H4" s="3"/>
      <c r="I4" s="2" t="str">
        <f>" 1. halvår  "&amp;FORS!$A$14-1</f>
        <v xml:space="preserve"> 1. halvår  2014</v>
      </c>
      <c r="J4" s="5"/>
      <c r="K4" s="3"/>
      <c r="L4" s="47" t="s">
        <v>31</v>
      </c>
      <c r="M4" s="3"/>
    </row>
    <row r="5" spans="1:13" x14ac:dyDescent="0.25">
      <c r="A5" s="48"/>
      <c r="B5" s="49" t="s">
        <v>6</v>
      </c>
      <c r="C5" s="49" t="s">
        <v>6</v>
      </c>
      <c r="D5" s="49" t="s">
        <v>6</v>
      </c>
      <c r="E5" s="49" t="s">
        <v>6</v>
      </c>
      <c r="F5" s="49" t="s">
        <v>6</v>
      </c>
      <c r="G5" s="49" t="s">
        <v>6</v>
      </c>
      <c r="H5" s="50" t="s">
        <v>35</v>
      </c>
      <c r="I5" s="49" t="s">
        <v>6</v>
      </c>
      <c r="J5" s="49" t="s">
        <v>6</v>
      </c>
      <c r="K5" s="50" t="s">
        <v>33</v>
      </c>
      <c r="L5" s="49" t="s">
        <v>6</v>
      </c>
      <c r="M5" s="50" t="s">
        <v>33</v>
      </c>
    </row>
    <row r="6" spans="1:13" x14ac:dyDescent="0.25">
      <c r="A6" s="52"/>
      <c r="B6" s="53" t="s">
        <v>32</v>
      </c>
      <c r="C6" s="53" t="s">
        <v>34</v>
      </c>
      <c r="D6" s="53" t="s">
        <v>32</v>
      </c>
      <c r="E6" s="53" t="s">
        <v>34</v>
      </c>
      <c r="F6" s="53" t="s">
        <v>32</v>
      </c>
      <c r="G6" s="53" t="s">
        <v>34</v>
      </c>
      <c r="H6" s="54" t="s">
        <v>36</v>
      </c>
      <c r="I6" s="53" t="s">
        <v>32</v>
      </c>
      <c r="J6" s="53" t="s">
        <v>34</v>
      </c>
      <c r="K6" s="54" t="s">
        <v>30</v>
      </c>
      <c r="L6" s="53" t="s">
        <v>32</v>
      </c>
      <c r="M6" s="54" t="s">
        <v>30</v>
      </c>
    </row>
    <row r="7" spans="1:13" x14ac:dyDescent="0.25">
      <c r="A7" s="17" t="s">
        <v>27</v>
      </c>
      <c r="B7" s="4">
        <f>BETONG!B7+TØMRERE!B7+MALERE!B7+TAKTEKKERE!B7+MURERE!B7</f>
        <v>10755402</v>
      </c>
      <c r="C7" s="4">
        <f>BETONG!C7+TØMRERE!C7+MALERE!C7+TAKTEKKERE!C7+MURERE!C7</f>
        <v>0</v>
      </c>
      <c r="D7" s="4">
        <f>BETONG!D7+TØMRERE!D7+MALERE!D7+TAKTEKKERE!D7+MURERE!D7</f>
        <v>40504</v>
      </c>
      <c r="E7" s="4">
        <f>BETONG!E7+TØMRERE!E7+MALERE!E7+TAKTEKKERE!E7+MURERE!E7</f>
        <v>0</v>
      </c>
      <c r="F7" s="6">
        <f t="shared" ref="F7:G22" si="0">IF(D7=0,0,B7/D7)</f>
        <v>265.53925538218448</v>
      </c>
      <c r="G7" s="6">
        <f t="shared" si="0"/>
        <v>0</v>
      </c>
      <c r="H7" s="6">
        <f t="shared" ref="H7:H22" si="1">IF(D7+E7=0,0,(B7+C7)/(D7+E7))</f>
        <v>265.53925538218448</v>
      </c>
      <c r="I7" s="4">
        <v>11478088</v>
      </c>
      <c r="J7" s="55">
        <v>667399</v>
      </c>
      <c r="K7" s="6">
        <v>264.21612861120781</v>
      </c>
      <c r="L7" s="7">
        <f>IF(I7=0,0,(B7-I7)/I7)</f>
        <v>-6.2962228552351229E-2</v>
      </c>
      <c r="M7" s="7">
        <f>(H7-K7)/K7</f>
        <v>5.0077441446568279E-3</v>
      </c>
    </row>
    <row r="8" spans="1:13" x14ac:dyDescent="0.25">
      <c r="A8" s="17" t="s">
        <v>7</v>
      </c>
      <c r="B8" s="4">
        <f>BETONG!B8+TØMRERE!B8+MALERE!B8+RØRLEGGERE!B7+MURERE!B8+TAKTEKKERE!B11</f>
        <v>49166471.149999999</v>
      </c>
      <c r="C8" s="4">
        <f>BETONG!C8+TØMRERE!C8+MALERE!C8+RØRLEGGERE!C7+MURERE!C8+TAKTEKKERE!C11</f>
        <v>0</v>
      </c>
      <c r="D8" s="4">
        <f>BETONG!D8+TØMRERE!D8+MALERE!D8+RØRLEGGERE!D7+MURERE!D8+TAKTEKKERE!D11</f>
        <v>180045.15000000002</v>
      </c>
      <c r="E8" s="4">
        <f>BETONG!E8+TØMRERE!E8+MALERE!E8+RØRLEGGERE!E7+MURERE!E8+TAKTEKKERE!E11</f>
        <v>0</v>
      </c>
      <c r="F8" s="6">
        <f t="shared" ref="F8" si="2">IF(D8=0,0,B8/D8)</f>
        <v>273.07856473778935</v>
      </c>
      <c r="G8" s="6">
        <f t="shared" ref="G8" si="3">IF(E8=0,0,C8/E8)</f>
        <v>0</v>
      </c>
      <c r="H8" s="6">
        <f t="shared" ref="H8" si="4">IF(D8+E8=0,0,(B8+C8)/(D8+E8))</f>
        <v>273.07856473778935</v>
      </c>
      <c r="I8" s="4">
        <v>14441101.77</v>
      </c>
      <c r="J8" s="55">
        <v>0</v>
      </c>
      <c r="K8" s="6">
        <v>266.05501594273841</v>
      </c>
      <c r="L8" s="7">
        <f t="shared" ref="L8:L22" si="5">IF(I8=0,0,(B8-I8)/I8)</f>
        <v>2.4046205014729978</v>
      </c>
      <c r="M8" s="7">
        <f t="shared" ref="M8:M22" si="6">(H8-K8)/K8</f>
        <v>2.639885878551744E-2</v>
      </c>
    </row>
    <row r="9" spans="1:13" x14ac:dyDescent="0.25">
      <c r="A9" s="17" t="s">
        <v>28</v>
      </c>
      <c r="B9" s="4">
        <f>BETONG!B9+TØMRERE!B9</f>
        <v>0</v>
      </c>
      <c r="C9" s="4">
        <f>BETONG!C9+TØMRERE!C9</f>
        <v>0</v>
      </c>
      <c r="D9" s="4">
        <f>BETONG!D9+TØMRERE!D9</f>
        <v>0</v>
      </c>
      <c r="E9" s="4">
        <f>BETONG!E9+TØMRERE!E9</f>
        <v>0</v>
      </c>
      <c r="F9" s="6">
        <f t="shared" si="0"/>
        <v>0</v>
      </c>
      <c r="G9" s="6">
        <f t="shared" si="0"/>
        <v>0</v>
      </c>
      <c r="H9" s="6">
        <f t="shared" si="1"/>
        <v>0</v>
      </c>
      <c r="I9" s="4">
        <v>713571.21</v>
      </c>
      <c r="J9" s="55">
        <v>0</v>
      </c>
      <c r="K9" s="6">
        <v>260.42744890510949</v>
      </c>
      <c r="L9" s="7">
        <f t="shared" si="5"/>
        <v>-1</v>
      </c>
      <c r="M9" s="7">
        <f t="shared" si="6"/>
        <v>-1</v>
      </c>
    </row>
    <row r="10" spans="1:13" x14ac:dyDescent="0.25">
      <c r="A10" s="17" t="s">
        <v>8</v>
      </c>
      <c r="B10" s="4">
        <f>BETONG!B10+TØMRERE!B10+TAKTEKKERE!B9+MURERE!B9+MALERE!B9</f>
        <v>1966967.18</v>
      </c>
      <c r="C10" s="4">
        <f>BETONG!C10+TØMRERE!C10+TAKTEKKERE!C9+MURERE!C9+MALERE!C9</f>
        <v>0</v>
      </c>
      <c r="D10" s="4">
        <f>BETONG!D10+TØMRERE!D10+TAKTEKKERE!D9+MURERE!D9+MALERE!D9</f>
        <v>6746</v>
      </c>
      <c r="E10" s="4">
        <f>BETONG!E10+TØMRERE!E10+TAKTEKKERE!E9+MURERE!E9+MALERE!E9</f>
        <v>0</v>
      </c>
      <c r="F10" s="6">
        <f t="shared" si="0"/>
        <v>291.57533056626147</v>
      </c>
      <c r="G10" s="6">
        <f t="shared" si="0"/>
        <v>0</v>
      </c>
      <c r="H10" s="6">
        <f t="shared" si="1"/>
        <v>291.57533056626147</v>
      </c>
      <c r="I10" s="4">
        <v>2029751.5</v>
      </c>
      <c r="J10" s="55">
        <v>0</v>
      </c>
      <c r="K10" s="6">
        <v>268.45013887051977</v>
      </c>
      <c r="L10" s="7">
        <f t="shared" si="5"/>
        <v>-3.0932022959460834E-2</v>
      </c>
      <c r="M10" s="7">
        <f t="shared" si="6"/>
        <v>8.614334040965263E-2</v>
      </c>
    </row>
    <row r="11" spans="1:13" x14ac:dyDescent="0.25">
      <c r="A11" s="17" t="s">
        <v>9</v>
      </c>
      <c r="B11" s="4">
        <f>BETONG!B11+'BLIKK OG VENTILASJON'!B7+TAKTEKKERE!B8</f>
        <v>6789716</v>
      </c>
      <c r="C11" s="4">
        <f>BETONG!C11++'BLIKK OG VENTILASJON'!C7+TAKTEKKERE!C8</f>
        <v>0</v>
      </c>
      <c r="D11" s="4">
        <f>BETONG!D11++'BLIKK OG VENTILASJON'!D7+TAKTEKKERE!D8</f>
        <v>26677.119999999999</v>
      </c>
      <c r="E11" s="4">
        <f>BETONG!E11++'BLIKK OG VENTILASJON'!E7+TAKTEKKERE!E8</f>
        <v>0</v>
      </c>
      <c r="F11" s="6">
        <f t="shared" si="0"/>
        <v>254.51458028452848</v>
      </c>
      <c r="G11" s="6">
        <f t="shared" si="0"/>
        <v>0</v>
      </c>
      <c r="H11" s="6">
        <f t="shared" si="1"/>
        <v>254.51458028452848</v>
      </c>
      <c r="I11" s="4">
        <v>12504112</v>
      </c>
      <c r="J11" s="55">
        <v>0</v>
      </c>
      <c r="K11" s="6">
        <v>258.55578533031633</v>
      </c>
      <c r="L11" s="7">
        <f t="shared" si="5"/>
        <v>-0.45700134483760224</v>
      </c>
      <c r="M11" s="7">
        <f t="shared" si="6"/>
        <v>-1.5629915380253556E-2</v>
      </c>
    </row>
    <row r="12" spans="1:13" x14ac:dyDescent="0.25">
      <c r="A12" s="17" t="s">
        <v>10</v>
      </c>
      <c r="B12" s="4">
        <f>BETONG!B12+TØMRERE!B11+MALERE!B10+TAKTEKKERE!B10+MURERE!B10</f>
        <v>9555534.2400000002</v>
      </c>
      <c r="C12" s="4">
        <f>BETONG!C12+TØMRERE!C11+MALERE!C10+TAKTEKKERE!C10+MURERE!C10</f>
        <v>823660.05</v>
      </c>
      <c r="D12" s="4">
        <f>BETONG!D12+TØMRERE!D11+MALERE!D10+TAKTEKKERE!D10+MURERE!D10</f>
        <v>34689.51</v>
      </c>
      <c r="E12" s="4">
        <f>BETONG!E12+TØMRERE!E11+MALERE!E10+TAKTEKKERE!E10+MURERE!E10</f>
        <v>4628.47</v>
      </c>
      <c r="F12" s="6">
        <f t="shared" si="0"/>
        <v>275.45889924648691</v>
      </c>
      <c r="G12" s="6">
        <f t="shared" si="0"/>
        <v>177.95514500472078</v>
      </c>
      <c r="H12" s="6">
        <f t="shared" si="1"/>
        <v>263.98086295379369</v>
      </c>
      <c r="I12" s="4">
        <v>7815785.8499999996</v>
      </c>
      <c r="J12" s="55">
        <v>823915.31</v>
      </c>
      <c r="K12" s="6">
        <v>229.20256132110134</v>
      </c>
      <c r="L12" s="7">
        <f t="shared" si="5"/>
        <v>0.22259417330376327</v>
      </c>
      <c r="M12" s="7">
        <f t="shared" si="6"/>
        <v>0.15173609506034133</v>
      </c>
    </row>
    <row r="13" spans="1:13" x14ac:dyDescent="0.25">
      <c r="A13" s="17" t="s">
        <v>11</v>
      </c>
      <c r="B13" s="4">
        <f>BETONG!B13+TØMRERE!B12+MALERE!B11+RØRLEGGERE!B8+MURERE!B11+TAKTEKKERE!B12</f>
        <v>7370371</v>
      </c>
      <c r="C13" s="4">
        <f>BETONG!C13+TØMRERE!C12+MALERE!C11+RØRLEGGERE!C8+MURERE!C11+TAKTEKKERE!C12</f>
        <v>675503</v>
      </c>
      <c r="D13" s="4">
        <f>BETONG!D13+TØMRERE!D12+MALERE!D11+RØRLEGGERE!D8+MURERE!D11+TAKTEKKERE!D12</f>
        <v>22863</v>
      </c>
      <c r="E13" s="4">
        <f>BETONG!E13+TØMRERE!E12+MALERE!E11+RØRLEGGERE!E8+MURERE!E11+TAKTEKKERE!E12</f>
        <v>3374</v>
      </c>
      <c r="F13" s="6">
        <f t="shared" si="0"/>
        <v>322.37112364956482</v>
      </c>
      <c r="G13" s="6">
        <f t="shared" si="0"/>
        <v>200.20835803200947</v>
      </c>
      <c r="H13" s="6">
        <f t="shared" si="1"/>
        <v>306.66135610016391</v>
      </c>
      <c r="I13" s="4">
        <v>15005956</v>
      </c>
      <c r="J13" s="55">
        <v>0</v>
      </c>
      <c r="K13" s="6">
        <v>293.68161891341788</v>
      </c>
      <c r="L13" s="7">
        <f t="shared" si="5"/>
        <v>-0.50883695780528748</v>
      </c>
      <c r="M13" s="7">
        <f t="shared" si="6"/>
        <v>4.4196627745274969E-2</v>
      </c>
    </row>
    <row r="14" spans="1:13" x14ac:dyDescent="0.25">
      <c r="A14" s="17" t="s">
        <v>12</v>
      </c>
      <c r="B14" s="4">
        <f>BETONG!B14+MALERE!B12</f>
        <v>40738774.359999999</v>
      </c>
      <c r="C14" s="4">
        <f>BETONG!C14+MALERE!C12</f>
        <v>0</v>
      </c>
      <c r="D14" s="4">
        <f>BETONG!D14+MALERE!D12</f>
        <v>126828.81</v>
      </c>
      <c r="E14" s="4">
        <f>BETONG!E14+MALERE!E12</f>
        <v>0</v>
      </c>
      <c r="F14" s="6">
        <f t="shared" si="0"/>
        <v>321.21072775184126</v>
      </c>
      <c r="G14" s="6">
        <f t="shared" si="0"/>
        <v>0</v>
      </c>
      <c r="H14" s="6">
        <f t="shared" si="1"/>
        <v>321.21072775184126</v>
      </c>
      <c r="I14" s="4">
        <v>49143063.810000002</v>
      </c>
      <c r="J14" s="55">
        <v>0</v>
      </c>
      <c r="K14" s="6">
        <v>310.94850661958225</v>
      </c>
      <c r="L14" s="7">
        <f t="shared" si="5"/>
        <v>-0.17101679867769731</v>
      </c>
      <c r="M14" s="7">
        <f t="shared" si="6"/>
        <v>3.3002960020045782E-2</v>
      </c>
    </row>
    <row r="15" spans="1:13" x14ac:dyDescent="0.25">
      <c r="A15" s="17" t="s">
        <v>13</v>
      </c>
      <c r="B15" s="4">
        <f>BETONG!B15+TØMRERE!B13+RØRLEGGERE!B9+'BLIKK OG VENTILASJON'!B8+TAKTEKKERE!B13+MURERE!B12</f>
        <v>7357788</v>
      </c>
      <c r="C15" s="4">
        <f>BETONG!C15+TØMRERE!C13+RØRLEGGERE!C9+'BLIKK OG VENTILASJON'!C8+TAKTEKKERE!C13+MURERE!C12</f>
        <v>204969</v>
      </c>
      <c r="D15" s="4">
        <f>BETONG!D15+TØMRERE!D13+RØRLEGGERE!D9+'BLIKK OG VENTILASJON'!D8+TAKTEKKERE!D13+MURERE!D12</f>
        <v>26209.5</v>
      </c>
      <c r="E15" s="4">
        <f>BETONG!E15+TØMRERE!E13+RØRLEGGERE!E9+'BLIKK OG VENTILASJON'!E8+TAKTEKKERE!E13+MURERE!E12</f>
        <v>1211</v>
      </c>
      <c r="F15" s="6">
        <f t="shared" si="0"/>
        <v>280.72981170949464</v>
      </c>
      <c r="G15" s="6">
        <f t="shared" si="0"/>
        <v>169.25598678777868</v>
      </c>
      <c r="H15" s="6">
        <f t="shared" si="1"/>
        <v>275.80667748582266</v>
      </c>
      <c r="I15" s="4">
        <v>9579072</v>
      </c>
      <c r="J15" s="55">
        <v>194536</v>
      </c>
      <c r="K15" s="6">
        <v>280.28700889016346</v>
      </c>
      <c r="L15" s="7">
        <f t="shared" si="5"/>
        <v>-0.23188926860556011</v>
      </c>
      <c r="M15" s="7">
        <f t="shared" si="6"/>
        <v>-1.5984798660777452E-2</v>
      </c>
    </row>
    <row r="16" spans="1:13" x14ac:dyDescent="0.25">
      <c r="A16" s="17" t="s">
        <v>14</v>
      </c>
      <c r="B16" s="4">
        <f>BETONG!B16+TØMRERE!B14+MALERE!B13+TAKTEKKERE!B14+MURERE!B14</f>
        <v>11658182.199999999</v>
      </c>
      <c r="C16" s="4">
        <f>BETONG!C16+TØMRERE!C14+MALERE!C13+TAKTEKKERE!C14+MURERE!C14</f>
        <v>424120</v>
      </c>
      <c r="D16" s="4">
        <f>BETONG!D16+TØMRERE!D14+MALERE!D13+TAKTEKKERE!D14+MURERE!D14</f>
        <v>43646.68</v>
      </c>
      <c r="E16" s="4">
        <f>BETONG!E16+TØMRERE!E14+MALERE!E13+TAKTEKKERE!E14+MURERE!E14</f>
        <v>2209</v>
      </c>
      <c r="F16" s="6">
        <f t="shared" si="0"/>
        <v>267.10352769099501</v>
      </c>
      <c r="G16" s="6">
        <f t="shared" si="0"/>
        <v>191.99637845178813</v>
      </c>
      <c r="H16" s="6">
        <f t="shared" si="1"/>
        <v>263.48540028192798</v>
      </c>
      <c r="I16" s="4">
        <v>33694106.799999997</v>
      </c>
      <c r="J16" s="55">
        <v>515577</v>
      </c>
      <c r="K16" s="6">
        <v>259.44714722294185</v>
      </c>
      <c r="L16" s="7">
        <f t="shared" si="5"/>
        <v>-0.65399936940901482</v>
      </c>
      <c r="M16" s="7">
        <f t="shared" si="6"/>
        <v>1.5564838936217228E-2</v>
      </c>
    </row>
    <row r="17" spans="1:13" x14ac:dyDescent="0.25">
      <c r="A17" s="43" t="s">
        <v>37</v>
      </c>
      <c r="B17" s="4">
        <f>BETONG!B17+MALERE!B14+RØRLEGGERE!B10+TØMRERE!B16+MURERE!B13</f>
        <v>1444903</v>
      </c>
      <c r="C17" s="4">
        <f>BETONG!C17+MALERE!C14+RØRLEGGERE!C10+TØMRERE!C16+MURERE!C13</f>
        <v>0</v>
      </c>
      <c r="D17" s="4">
        <f>BETONG!D17+MALERE!D14+RØRLEGGERE!D10+TØMRERE!D16+MURERE!D13</f>
        <v>5813.3</v>
      </c>
      <c r="E17" s="4">
        <f>BETONG!E17+MALERE!E14+RØRLEGGERE!E10+TØMRERE!E16+MURERE!E13</f>
        <v>0</v>
      </c>
      <c r="F17" s="6">
        <f t="shared" si="0"/>
        <v>248.55125316085528</v>
      </c>
      <c r="G17" s="6">
        <f t="shared" si="0"/>
        <v>0</v>
      </c>
      <c r="H17" s="6">
        <f t="shared" si="1"/>
        <v>248.55125316085528</v>
      </c>
      <c r="I17" s="4">
        <v>7329526</v>
      </c>
      <c r="J17" s="55">
        <v>0</v>
      </c>
      <c r="K17" s="6">
        <v>253.17879101899828</v>
      </c>
      <c r="L17" s="7">
        <f t="shared" si="5"/>
        <v>-0.80286542403969918</v>
      </c>
      <c r="M17" s="7">
        <f t="shared" si="6"/>
        <v>-1.8277746882027549E-2</v>
      </c>
    </row>
    <row r="18" spans="1:13" x14ac:dyDescent="0.25">
      <c r="A18" s="17" t="s">
        <v>16</v>
      </c>
      <c r="B18" s="4">
        <f>BETONG!B18+TØMRERE!B15+MALERE!B15+RØRLEGGERE!B11+TAKTEKKERE!B15+MURERE!B15</f>
        <v>128528278.5</v>
      </c>
      <c r="C18" s="4">
        <f>BETONG!C18+TØMRERE!C15+MALERE!C15+RØRLEGGERE!C11+TAKTEKKERE!C15+MURERE!C15</f>
        <v>5172886.41</v>
      </c>
      <c r="D18" s="4">
        <f>BETONG!D18+TØMRERE!D15+MALERE!D15+RØRLEGGERE!D11+TAKTEKKERE!D15+MURERE!D15</f>
        <v>456529.33</v>
      </c>
      <c r="E18" s="4">
        <f>BETONG!E18+TØMRERE!E15+MALERE!E15+RØRLEGGERE!E11+TAKTEKKERE!E15+MURERE!E15</f>
        <v>28906.37</v>
      </c>
      <c r="F18" s="6">
        <f t="shared" si="0"/>
        <v>281.5334526261434</v>
      </c>
      <c r="G18" s="6">
        <f t="shared" si="0"/>
        <v>178.95316534037309</v>
      </c>
      <c r="H18" s="6">
        <f t="shared" si="1"/>
        <v>275.42507670943854</v>
      </c>
      <c r="I18" s="4">
        <v>105934403.31</v>
      </c>
      <c r="J18" s="55">
        <v>3221500</v>
      </c>
      <c r="K18" s="6">
        <v>257.07372777230307</v>
      </c>
      <c r="L18" s="7">
        <f t="shared" si="5"/>
        <v>0.21328175251889278</v>
      </c>
      <c r="M18" s="7">
        <f t="shared" si="6"/>
        <v>7.1385548014419195E-2</v>
      </c>
    </row>
    <row r="19" spans="1:13" x14ac:dyDescent="0.25">
      <c r="A19" s="17" t="s">
        <v>17</v>
      </c>
      <c r="B19" s="4">
        <f>BETONG!B19+TØMRERE!B17+MALERE!B16+MURERE!B16+TAKTEKKERE!B16</f>
        <v>8514783</v>
      </c>
      <c r="C19" s="4">
        <f>BETONG!C19+TØMRERE!C17+MALERE!C16+MURERE!C16+TAKTEKKERE!C16</f>
        <v>435336</v>
      </c>
      <c r="D19" s="4">
        <f>BETONG!D19+TØMRERE!D17+MALERE!D16+MURERE!D16+TAKTEKKERE!D16</f>
        <v>33955.82</v>
      </c>
      <c r="E19" s="4">
        <f>BETONG!E19+TØMRERE!E17+MALERE!E16+MURERE!E16+TAKTEKKERE!E16</f>
        <v>3100</v>
      </c>
      <c r="F19" s="6">
        <f t="shared" si="0"/>
        <v>250.76063543745963</v>
      </c>
      <c r="G19" s="6">
        <f t="shared" si="0"/>
        <v>140.43096774193549</v>
      </c>
      <c r="H19" s="6">
        <f t="shared" si="1"/>
        <v>241.53072310908246</v>
      </c>
      <c r="I19" s="4">
        <v>4478468</v>
      </c>
      <c r="J19" s="55">
        <v>0</v>
      </c>
      <c r="K19" s="6">
        <v>226.40250745665031</v>
      </c>
      <c r="L19" s="7">
        <f t="shared" si="5"/>
        <v>0.90127137226390808</v>
      </c>
      <c r="M19" s="7">
        <f t="shared" si="6"/>
        <v>6.6820000460148493E-2</v>
      </c>
    </row>
    <row r="20" spans="1:13" x14ac:dyDescent="0.25">
      <c r="A20" s="17" t="s">
        <v>18</v>
      </c>
      <c r="B20" s="4">
        <f>BETONG!B20+TØMRERE!B18+MURERE!B18</f>
        <v>16445912.5</v>
      </c>
      <c r="C20" s="4">
        <f>BETONG!C20+TØMRERE!C18+MURERE!C18</f>
        <v>3802314</v>
      </c>
      <c r="D20" s="4">
        <f>BETONG!D20+TØMRERE!D18+MURERE!D18</f>
        <v>57968</v>
      </c>
      <c r="E20" s="4">
        <f>BETONG!E20+TØMRERE!E18+MURERE!E18</f>
        <v>18829.5</v>
      </c>
      <c r="F20" s="6">
        <f t="shared" si="0"/>
        <v>283.70674337565555</v>
      </c>
      <c r="G20" s="6">
        <f t="shared" si="0"/>
        <v>201.93388034732735</v>
      </c>
      <c r="H20" s="6">
        <f t="shared" si="1"/>
        <v>263.65736514860509</v>
      </c>
      <c r="I20" s="4">
        <v>11663200.5</v>
      </c>
      <c r="J20" s="55">
        <v>0</v>
      </c>
      <c r="K20" s="6">
        <v>250.96993921136155</v>
      </c>
      <c r="L20" s="7">
        <f t="shared" si="5"/>
        <v>0.41006857423054677</v>
      </c>
      <c r="M20" s="7">
        <f t="shared" si="6"/>
        <v>5.0553568196701301E-2</v>
      </c>
    </row>
    <row r="21" spans="1:13" x14ac:dyDescent="0.25">
      <c r="A21" s="17" t="s">
        <v>19</v>
      </c>
      <c r="B21" s="4">
        <f>BETONG!B21+TØMRERE!B19+MALERE!B17+RØRLEGGERE!B12+'BLIKK OG VENTILASJON'!B9+TAKTEKKERE!B17+MURERE!B17+ISOLATØR!B7</f>
        <v>70571022.039999992</v>
      </c>
      <c r="C21" s="4">
        <f>BETONG!C21+TØMRERE!C19+MALERE!C17+RØRLEGGERE!C12+'BLIKK OG VENTILASJON'!C9+TAKTEKKERE!C17+MURERE!C17+ISOLATØR!C7</f>
        <v>288977.45</v>
      </c>
      <c r="D21" s="4">
        <f>BETONG!D21+TØMRERE!D19+MALERE!D17+RØRLEGGERE!D12+'BLIKK OG VENTILASJON'!D9+TAKTEKKERE!D17+MURERE!D17+ISOLATØR!D7</f>
        <v>241793.5</v>
      </c>
      <c r="E21" s="4">
        <f>BETONG!E21+TØMRERE!E19+MALERE!E17+RØRLEGGERE!E12+'BLIKK OG VENTILASJON'!E9+TAKTEKKERE!E17+MURERE!E17+ISOLATØR!E7</f>
        <v>1716.7</v>
      </c>
      <c r="F21" s="6">
        <f t="shared" si="0"/>
        <v>291.86484351316307</v>
      </c>
      <c r="G21" s="6">
        <f t="shared" si="0"/>
        <v>168.33311003669832</v>
      </c>
      <c r="H21" s="6">
        <f t="shared" si="1"/>
        <v>290.99396858940605</v>
      </c>
      <c r="I21" s="4">
        <v>89338612.760000005</v>
      </c>
      <c r="J21" s="55">
        <v>582505.85</v>
      </c>
      <c r="K21" s="6">
        <v>276.57628716947437</v>
      </c>
      <c r="L21" s="7">
        <f t="shared" si="5"/>
        <v>-0.2100725558658206</v>
      </c>
      <c r="M21" s="7">
        <f t="shared" si="6"/>
        <v>5.2129130691154046E-2</v>
      </c>
    </row>
    <row r="22" spans="1:13" s="11" customFormat="1" x14ac:dyDescent="0.25">
      <c r="A22" s="18" t="s">
        <v>20</v>
      </c>
      <c r="B22" s="8">
        <f>SUM(B7:B21)</f>
        <v>370864105.16999996</v>
      </c>
      <c r="C22" s="8">
        <f>SUM(C7:C21)</f>
        <v>11827765.91</v>
      </c>
      <c r="D22" s="8">
        <f>SUM(D7:D21)</f>
        <v>1304269.72</v>
      </c>
      <c r="E22" s="8">
        <f>SUM(E7:E21)</f>
        <v>63975.039999999994</v>
      </c>
      <c r="F22" s="9">
        <f t="shared" si="0"/>
        <v>284.34617432504677</v>
      </c>
      <c r="G22" s="9">
        <f t="shared" si="0"/>
        <v>184.88094591265596</v>
      </c>
      <c r="H22" s="9">
        <f t="shared" si="1"/>
        <v>279.69547720394701</v>
      </c>
      <c r="I22" s="56">
        <v>375148819.50999999</v>
      </c>
      <c r="J22" s="56">
        <v>6005433.1600000001</v>
      </c>
      <c r="K22" s="9">
        <v>268.91023940561394</v>
      </c>
      <c r="L22" s="32">
        <f t="shared" si="5"/>
        <v>-1.1421372311917456E-2</v>
      </c>
      <c r="M22" s="32">
        <f t="shared" si="6"/>
        <v>4.0107203883988328E-2</v>
      </c>
    </row>
    <row r="23" spans="1:13" x14ac:dyDescent="0.25">
      <c r="A23" s="44"/>
    </row>
    <row r="25" spans="1:13" ht="20.25" x14ac:dyDescent="0.3">
      <c r="A25" s="20" t="str">
        <f>"MÅLESTATISTIKK FOR ALLE BYGGFAG - 2. HALVÅR "&amp;FORS!$A$14</f>
        <v>MÅLESTATISTIKK FOR ALLE BYGGFAG - 2. HALVÅR 2015</v>
      </c>
    </row>
    <row r="26" spans="1:13" x14ac:dyDescent="0.25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25">
      <c r="A27" s="15"/>
      <c r="B27" s="2" t="s">
        <v>4</v>
      </c>
      <c r="C27" s="3"/>
      <c r="D27" s="2" t="s">
        <v>5</v>
      </c>
      <c r="E27" s="3"/>
      <c r="F27" s="2" t="str">
        <f>"Fortjeneste 2. halvår  "&amp;FORS!$A$14-0</f>
        <v>Fortjeneste 2. halvår  2015</v>
      </c>
      <c r="G27" s="5"/>
      <c r="H27" s="3"/>
      <c r="I27" s="2" t="str">
        <f>" 2. halvår  "&amp;FORS!$A$14-1</f>
        <v xml:space="preserve"> 2. halvår  2014</v>
      </c>
      <c r="J27" s="5"/>
      <c r="K27" s="3"/>
      <c r="L27" s="47" t="s">
        <v>31</v>
      </c>
      <c r="M27" s="3"/>
    </row>
    <row r="28" spans="1:13" x14ac:dyDescent="0.25">
      <c r="A28" s="48"/>
      <c r="B28" s="49" t="s">
        <v>6</v>
      </c>
      <c r="C28" s="49" t="s">
        <v>6</v>
      </c>
      <c r="D28" s="49" t="s">
        <v>6</v>
      </c>
      <c r="E28" s="49" t="s">
        <v>6</v>
      </c>
      <c r="F28" s="49" t="s">
        <v>6</v>
      </c>
      <c r="G28" s="49" t="s">
        <v>6</v>
      </c>
      <c r="H28" s="50" t="s">
        <v>35</v>
      </c>
      <c r="I28" s="49" t="s">
        <v>6</v>
      </c>
      <c r="J28" s="49" t="s">
        <v>6</v>
      </c>
      <c r="K28" s="50" t="s">
        <v>33</v>
      </c>
      <c r="L28" s="49" t="s">
        <v>6</v>
      </c>
      <c r="M28" s="50" t="s">
        <v>33</v>
      </c>
    </row>
    <row r="29" spans="1:13" x14ac:dyDescent="0.25">
      <c r="A29" s="52"/>
      <c r="B29" s="53" t="s">
        <v>32</v>
      </c>
      <c r="C29" s="53" t="s">
        <v>34</v>
      </c>
      <c r="D29" s="53" t="s">
        <v>32</v>
      </c>
      <c r="E29" s="53" t="s">
        <v>34</v>
      </c>
      <c r="F29" s="53" t="s">
        <v>32</v>
      </c>
      <c r="G29" s="53" t="s">
        <v>34</v>
      </c>
      <c r="H29" s="54" t="s">
        <v>36</v>
      </c>
      <c r="I29" s="53" t="s">
        <v>32</v>
      </c>
      <c r="J29" s="53" t="s">
        <v>34</v>
      </c>
      <c r="K29" s="54" t="s">
        <v>30</v>
      </c>
      <c r="L29" s="53" t="s">
        <v>32</v>
      </c>
      <c r="M29" s="54" t="s">
        <v>30</v>
      </c>
    </row>
    <row r="30" spans="1:13" x14ac:dyDescent="0.25">
      <c r="A30" s="17" t="s">
        <v>27</v>
      </c>
      <c r="B30" s="4">
        <f>BETONG!B30+TØMRERE!B28+MALERE!B26+TAKTEKKERE!B26+MURERE!B27</f>
        <v>10547945</v>
      </c>
      <c r="C30" s="4">
        <f>BETONG!C30+TØMRERE!C28+MALERE!C26+TAKTEKKERE!C26+MURERE!C27</f>
        <v>489063</v>
      </c>
      <c r="D30" s="4">
        <f>BETONG!D30+TØMRERE!D28+MALERE!D26+TAKTEKKERE!D26+MURERE!D27</f>
        <v>38341</v>
      </c>
      <c r="E30" s="4">
        <f>BETONG!E30+TØMRERE!E28+MALERE!E26+TAKTEKKERE!E26+MURERE!E27</f>
        <v>2469</v>
      </c>
      <c r="F30" s="6">
        <f t="shared" ref="F30:G45" si="7">IF(D30=0,0,B30/D30)</f>
        <v>275.10876085652433</v>
      </c>
      <c r="G30" s="6">
        <f t="shared" si="7"/>
        <v>198.08140947752128</v>
      </c>
      <c r="H30" s="6">
        <f t="shared" ref="H30:H45" si="8">IF(D30+E30=0,0,(B30+C30)/(D30+E30))</f>
        <v>270.44861553540801</v>
      </c>
      <c r="I30" s="4">
        <v>13192298</v>
      </c>
      <c r="J30" s="55">
        <v>16475</v>
      </c>
      <c r="K30" s="6">
        <v>266.71458282852757</v>
      </c>
      <c r="L30" s="7">
        <f>IF(I30=0,0,(B30-I30)/I30)</f>
        <v>-0.20044673035736457</v>
      </c>
      <c r="M30" s="7">
        <f>(H30-K30)/K30</f>
        <v>1.4000107033071654E-2</v>
      </c>
    </row>
    <row r="31" spans="1:13" x14ac:dyDescent="0.25">
      <c r="A31" s="17" t="s">
        <v>7</v>
      </c>
      <c r="B31" s="4">
        <f>BETONG!B31+TØMRERE!B29+MALERE!B27+RØRLEGGERE!B21+MURERE!B28+TAKTEKKERE!B30</f>
        <v>26273018.129999999</v>
      </c>
      <c r="C31" s="4">
        <f>BETONG!C31+TØMRERE!C29+MALERE!C27+RØRLEGGERE!C21+MURERE!C28+TAKTEKKERE!C30</f>
        <v>0</v>
      </c>
      <c r="D31" s="4">
        <f>BETONG!D31+TØMRERE!D29+MALERE!D27+RØRLEGGERE!D21+MURERE!D28+TAKTEKKERE!D30</f>
        <v>97931.82</v>
      </c>
      <c r="E31" s="4">
        <f>BETONG!E31+TØMRERE!E29+MALERE!E27+RØRLEGGERE!E21+MURERE!E28+TAKTEKKERE!E30</f>
        <v>0</v>
      </c>
      <c r="F31" s="6">
        <f t="shared" si="7"/>
        <v>268.27866703590308</v>
      </c>
      <c r="G31" s="6">
        <f t="shared" si="7"/>
        <v>0</v>
      </c>
      <c r="H31" s="6">
        <f t="shared" si="8"/>
        <v>268.27866703590308</v>
      </c>
      <c r="I31" s="4">
        <v>28455483</v>
      </c>
      <c r="J31" s="55">
        <v>0</v>
      </c>
      <c r="K31" s="6">
        <v>271.24564696493616</v>
      </c>
      <c r="L31" s="7">
        <f t="shared" ref="L31:L45" si="9">IF(I31=0,0,(B31-I31)/I31)</f>
        <v>-7.6697516257235948E-2</v>
      </c>
      <c r="M31" s="7">
        <f t="shared" ref="M31:M45" si="10">(H31-K31)/K31</f>
        <v>-1.0938350392832714E-2</v>
      </c>
    </row>
    <row r="32" spans="1:13" x14ac:dyDescent="0.25">
      <c r="A32" s="17" t="s">
        <v>28</v>
      </c>
      <c r="B32" s="4">
        <f>BETONG!B32+TØMRERE!B30</f>
        <v>4188998.7300000004</v>
      </c>
      <c r="C32" s="4">
        <f>BETONG!C32+TØMRERE!C30</f>
        <v>0</v>
      </c>
      <c r="D32" s="4">
        <f>BETONG!D32+TØMRERE!D30</f>
        <v>11612.28</v>
      </c>
      <c r="E32" s="4">
        <f>BETONG!E32+TØMRERE!E30</f>
        <v>0</v>
      </c>
      <c r="F32" s="6">
        <f t="shared" si="7"/>
        <v>360.73869472661704</v>
      </c>
      <c r="G32" s="6">
        <f t="shared" si="7"/>
        <v>0</v>
      </c>
      <c r="H32" s="6">
        <f t="shared" si="8"/>
        <v>360.73869472661704</v>
      </c>
      <c r="I32" s="4">
        <v>3063199.76</v>
      </c>
      <c r="J32" s="55">
        <v>0</v>
      </c>
      <c r="K32" s="6">
        <v>264.86239035040313</v>
      </c>
      <c r="L32" s="7">
        <f t="shared" si="9"/>
        <v>0.36752385028915019</v>
      </c>
      <c r="M32" s="7">
        <f t="shared" si="10"/>
        <v>0.36198534736990445</v>
      </c>
    </row>
    <row r="33" spans="1:13" x14ac:dyDescent="0.25">
      <c r="A33" s="17" t="s">
        <v>8</v>
      </c>
      <c r="B33" s="4">
        <f>BETONG!B33+TØMRERE!B31+TAKTEKKERE!B28+MURERE!B29+MALERE!B28</f>
        <v>0</v>
      </c>
      <c r="C33" s="4">
        <f>BETONG!C33+TØMRERE!C31+TAKTEKKERE!C28+MURERE!C29+MALERE!C28</f>
        <v>0</v>
      </c>
      <c r="D33" s="4">
        <f>BETONG!D33+TØMRERE!D31+TAKTEKKERE!D28+MURERE!D29+MALERE!D28</f>
        <v>0</v>
      </c>
      <c r="E33" s="4">
        <f>BETONG!E33+TØMRERE!E31+TAKTEKKERE!E28+MURERE!E29+MALERE!E28</f>
        <v>0</v>
      </c>
      <c r="F33" s="6">
        <f t="shared" si="7"/>
        <v>0</v>
      </c>
      <c r="G33" s="6">
        <f t="shared" si="7"/>
        <v>0</v>
      </c>
      <c r="H33" s="6">
        <f t="shared" si="8"/>
        <v>0</v>
      </c>
      <c r="I33" s="4">
        <v>1750464.09</v>
      </c>
      <c r="J33" s="55">
        <v>0</v>
      </c>
      <c r="K33" s="6">
        <v>244.63197400600939</v>
      </c>
      <c r="L33" s="7">
        <f t="shared" si="9"/>
        <v>-1</v>
      </c>
      <c r="M33" s="7">
        <f t="shared" si="10"/>
        <v>-1</v>
      </c>
    </row>
    <row r="34" spans="1:13" x14ac:dyDescent="0.25">
      <c r="A34" s="17" t="s">
        <v>9</v>
      </c>
      <c r="B34" s="4">
        <f>BETONG!B34+TAKTEKKERE!B27</f>
        <v>10138026</v>
      </c>
      <c r="C34" s="4">
        <f>BETONG!C34+TAKTEKKERE!C27</f>
        <v>0</v>
      </c>
      <c r="D34" s="4">
        <f>BETONG!D34+TAKTEKKERE!D27</f>
        <v>39537.08</v>
      </c>
      <c r="E34" s="4">
        <f>BETONG!E34+TAKTEKKERE!E27</f>
        <v>0</v>
      </c>
      <c r="F34" s="6">
        <f t="shared" si="7"/>
        <v>256.4181775690061</v>
      </c>
      <c r="G34" s="6">
        <f t="shared" si="7"/>
        <v>0</v>
      </c>
      <c r="H34" s="6">
        <f t="shared" si="8"/>
        <v>256.4181775690061</v>
      </c>
      <c r="I34" s="4">
        <v>12609917</v>
      </c>
      <c r="J34" s="55">
        <v>0</v>
      </c>
      <c r="K34" s="6">
        <v>253.53956429512118</v>
      </c>
      <c r="L34" s="7">
        <f t="shared" si="9"/>
        <v>-0.19602753927722125</v>
      </c>
      <c r="M34" s="7">
        <f t="shared" si="10"/>
        <v>1.1353704428292716E-2</v>
      </c>
    </row>
    <row r="35" spans="1:13" x14ac:dyDescent="0.25">
      <c r="A35" s="17" t="s">
        <v>10</v>
      </c>
      <c r="B35" s="4">
        <f>BETONG!B35+TØMRERE!B32+MALERE!B29+TAKTEKKERE!B29+MURERE!B30</f>
        <v>14044132.870000001</v>
      </c>
      <c r="C35" s="4">
        <f>BETONG!C35+TØMRERE!C32+MALERE!C29+TAKTEKKERE!C29+MURERE!C30</f>
        <v>385742</v>
      </c>
      <c r="D35" s="4">
        <f>BETONG!D35+TØMRERE!D32+MALERE!D29+TAKTEKKERE!D29+MURERE!D30</f>
        <v>51751.15</v>
      </c>
      <c r="E35" s="4">
        <f>BETONG!E35+TØMRERE!E32+MALERE!E29+TAKTEKKERE!E29+MURERE!E30</f>
        <v>2281</v>
      </c>
      <c r="F35" s="6">
        <f t="shared" si="7"/>
        <v>271.37817942209983</v>
      </c>
      <c r="G35" s="6">
        <f t="shared" si="7"/>
        <v>169.11091626479615</v>
      </c>
      <c r="H35" s="6">
        <f t="shared" si="8"/>
        <v>267.0609048501679</v>
      </c>
      <c r="I35" s="4">
        <v>9200637.9900000002</v>
      </c>
      <c r="J35" s="55">
        <v>699810</v>
      </c>
      <c r="K35" s="6">
        <v>248.70685796968931</v>
      </c>
      <c r="L35" s="7">
        <f t="shared" si="9"/>
        <v>0.52643032855594407</v>
      </c>
      <c r="M35" s="7">
        <f t="shared" si="10"/>
        <v>7.3797912250234202E-2</v>
      </c>
    </row>
    <row r="36" spans="1:13" x14ac:dyDescent="0.25">
      <c r="A36" s="17" t="s">
        <v>11</v>
      </c>
      <c r="B36" s="4">
        <f>BETONG!B36+TØMRERE!B33+MALERE!B30+RØRLEGGERE!B22+MURERE!B31+TAKTEKKERE!B31+'BLIKK OG VENTILASJON'!B18</f>
        <v>485125</v>
      </c>
      <c r="C36" s="4">
        <f>BETONG!C36+TØMRERE!C33+MALERE!C30+RØRLEGGERE!C22+MURERE!C31+TAKTEKKERE!C31+'BLIKK OG VENTILASJON'!C18</f>
        <v>0</v>
      </c>
      <c r="D36" s="4">
        <f>BETONG!D36+TØMRERE!D33+MALERE!D30+RØRLEGGERE!D22+MURERE!D31+TAKTEKKERE!D31+'BLIKK OG VENTILASJON'!D18</f>
        <v>2001</v>
      </c>
      <c r="E36" s="4">
        <f>BETONG!E36+TØMRERE!E33+MALERE!E30+RØRLEGGERE!E22+MURERE!E31+TAKTEKKERE!E31+'BLIKK OG VENTILASJON'!E18</f>
        <v>0</v>
      </c>
      <c r="F36" s="6">
        <f t="shared" si="7"/>
        <v>242.44127936031984</v>
      </c>
      <c r="G36" s="6">
        <f t="shared" si="7"/>
        <v>0</v>
      </c>
      <c r="H36" s="6">
        <f t="shared" si="8"/>
        <v>242.44127936031984</v>
      </c>
      <c r="I36" s="4">
        <v>5166009</v>
      </c>
      <c r="J36" s="55">
        <v>0</v>
      </c>
      <c r="K36" s="6">
        <v>320.0154246422598</v>
      </c>
      <c r="L36" s="7">
        <f t="shared" si="9"/>
        <v>-0.90609288524274734</v>
      </c>
      <c r="M36" s="7">
        <f t="shared" si="10"/>
        <v>-0.24240751947709668</v>
      </c>
    </row>
    <row r="37" spans="1:13" x14ac:dyDescent="0.25">
      <c r="A37" s="17" t="s">
        <v>12</v>
      </c>
      <c r="B37" s="4">
        <f>BETONG!B37+MALERE!B31</f>
        <v>33858607.240000002</v>
      </c>
      <c r="C37" s="4">
        <f>BETONG!C37++MALERE!C31</f>
        <v>0</v>
      </c>
      <c r="D37" s="4">
        <f>BETONG!D37++MALERE!D31</f>
        <v>107364.58</v>
      </c>
      <c r="E37" s="4">
        <f>BETONG!E37++MALERE!E31</f>
        <v>0</v>
      </c>
      <c r="F37" s="6">
        <f t="shared" si="7"/>
        <v>315.36105520088654</v>
      </c>
      <c r="G37" s="6">
        <f t="shared" si="7"/>
        <v>0</v>
      </c>
      <c r="H37" s="6">
        <f t="shared" si="8"/>
        <v>315.36105520088654</v>
      </c>
      <c r="I37" s="4">
        <v>50325400.009999998</v>
      </c>
      <c r="J37" s="55">
        <v>0</v>
      </c>
      <c r="K37" s="6">
        <v>314.80292623961776</v>
      </c>
      <c r="L37" s="7">
        <f t="shared" si="9"/>
        <v>-0.32720639610868335</v>
      </c>
      <c r="M37" s="7">
        <f t="shared" si="10"/>
        <v>1.772947182974877E-3</v>
      </c>
    </row>
    <row r="38" spans="1:13" x14ac:dyDescent="0.25">
      <c r="A38" s="17" t="s">
        <v>13</v>
      </c>
      <c r="B38" s="4">
        <f>BETONG!B38+TØMRERE!B34+RØRLEGGERE!B23+'BLIKK OG VENTILASJON'!B19+TAKTEKKERE!B32+MURERE!B32</f>
        <v>5573603.7799999993</v>
      </c>
      <c r="C38" s="4">
        <f>BETONG!C38+TØMRERE!C34+RØRLEGGERE!C23+'BLIKK OG VENTILASJON'!C19+TAKTEKKERE!C32+MURERE!C32</f>
        <v>262724.06</v>
      </c>
      <c r="D38" s="4">
        <f>BETONG!D38+TØMRERE!D34+RØRLEGGERE!D23+'BLIKK OG VENTILASJON'!D19+TAKTEKKERE!D32+MURERE!D32</f>
        <v>16759.5</v>
      </c>
      <c r="E38" s="4">
        <f>BETONG!E38+TØMRERE!E34+RØRLEGGERE!E23+'BLIKK OG VENTILASJON'!E19+TAKTEKKERE!E32+MURERE!E32</f>
        <v>1380.3</v>
      </c>
      <c r="F38" s="6">
        <f t="shared" si="7"/>
        <v>332.56384617679521</v>
      </c>
      <c r="G38" s="6">
        <f t="shared" si="7"/>
        <v>190.33837571542418</v>
      </c>
      <c r="H38" s="6">
        <f t="shared" si="8"/>
        <v>321.74157598209456</v>
      </c>
      <c r="I38" s="4">
        <v>5817919</v>
      </c>
      <c r="J38" s="55">
        <v>525653</v>
      </c>
      <c r="K38" s="6">
        <v>278.45889118124751</v>
      </c>
      <c r="L38" s="7">
        <f t="shared" si="9"/>
        <v>-4.1993575366037351E-2</v>
      </c>
      <c r="M38" s="7">
        <f t="shared" si="10"/>
        <v>0.15543653361987486</v>
      </c>
    </row>
    <row r="39" spans="1:13" x14ac:dyDescent="0.25">
      <c r="A39" s="17" t="s">
        <v>14</v>
      </c>
      <c r="B39" s="4">
        <f>BETONG!B39+TØMRERE!B35+MALERE!B32+TAKTEKKERE!B33+MURERE!B34</f>
        <v>11346916.300000001</v>
      </c>
      <c r="C39" s="4">
        <f>BETONG!C39+TØMRERE!C35+MALERE!C32+TAKTEKKERE!C33+MURERE!C34</f>
        <v>0</v>
      </c>
      <c r="D39" s="4">
        <f>BETONG!D39+TØMRERE!D35+MALERE!D32+TAKTEKKERE!D33+MURERE!D34</f>
        <v>45658.250000000007</v>
      </c>
      <c r="E39" s="4">
        <f>BETONG!E39+TØMRERE!E35+MALERE!E32+TAKTEKKERE!E33+MURERE!E34</f>
        <v>0</v>
      </c>
      <c r="F39" s="6">
        <f t="shared" si="7"/>
        <v>248.51842328604357</v>
      </c>
      <c r="G39" s="6">
        <f t="shared" si="7"/>
        <v>0</v>
      </c>
      <c r="H39" s="6">
        <f t="shared" si="8"/>
        <v>248.51842328604357</v>
      </c>
      <c r="I39" s="4">
        <v>12609511.93</v>
      </c>
      <c r="J39" s="55">
        <v>591722.14</v>
      </c>
      <c r="K39" s="6">
        <v>259.37746719574722</v>
      </c>
      <c r="L39" s="7">
        <f t="shared" si="9"/>
        <v>-0.10013041242271135</v>
      </c>
      <c r="M39" s="7">
        <f t="shared" si="10"/>
        <v>-4.1865795156016891E-2</v>
      </c>
    </row>
    <row r="40" spans="1:13" x14ac:dyDescent="0.25">
      <c r="A40" s="17" t="s">
        <v>15</v>
      </c>
      <c r="B40" s="4">
        <f>BETONG!B40+MALERE!B33+RØRLEGGERE!B24+TØMRERE!B37+MURERE!B33</f>
        <v>0</v>
      </c>
      <c r="C40" s="4">
        <f>BETONG!C40+MALERE!C33+RØRLEGGERE!C24+TØMRERE!C37+MURERE!C33</f>
        <v>0</v>
      </c>
      <c r="D40" s="4">
        <f>BETONG!D40+MALERE!D33+RØRLEGGERE!D24+TØMRERE!D37+MURERE!D33</f>
        <v>0</v>
      </c>
      <c r="E40" s="4">
        <f>BETONG!E40+MALERE!E33+RØRLEGGERE!E24+TØMRERE!E37+MURERE!E33</f>
        <v>0</v>
      </c>
      <c r="F40" s="6">
        <f t="shared" si="7"/>
        <v>0</v>
      </c>
      <c r="G40" s="6">
        <f t="shared" si="7"/>
        <v>0</v>
      </c>
      <c r="H40" s="6">
        <f t="shared" si="8"/>
        <v>0</v>
      </c>
      <c r="I40" s="4">
        <v>2958447</v>
      </c>
      <c r="J40" s="55">
        <v>0</v>
      </c>
      <c r="K40" s="6">
        <v>262.93567137118276</v>
      </c>
      <c r="L40" s="7">
        <f t="shared" si="9"/>
        <v>-1</v>
      </c>
      <c r="M40" s="7">
        <f t="shared" si="10"/>
        <v>-1</v>
      </c>
    </row>
    <row r="41" spans="1:13" x14ac:dyDescent="0.25">
      <c r="A41" s="17" t="s">
        <v>16</v>
      </c>
      <c r="B41" s="4">
        <f>BETONG!B41+TØMRERE!B36+MALERE!B34+RØRLEGGERE!B25+TAKTEKKERE!B34+MURERE!B35</f>
        <v>145175352.40000001</v>
      </c>
      <c r="C41" s="4">
        <f>BETONG!C41+TØMRERE!C36+MALERE!C34+RØRLEGGERE!C25+TAKTEKKERE!C34+MURERE!C35</f>
        <v>11017593.27</v>
      </c>
      <c r="D41" s="4">
        <f>BETONG!D41+TØMRERE!D36+MALERE!D34+RØRLEGGERE!D25+TAKTEKKERE!D34+MURERE!D35</f>
        <v>524932.15</v>
      </c>
      <c r="E41" s="4">
        <f>BETONG!E41+TØMRERE!E36+MALERE!E34+RØRLEGGERE!E25+TAKTEKKERE!E34+MURERE!E35</f>
        <v>63214.55</v>
      </c>
      <c r="F41" s="6">
        <f t="shared" si="7"/>
        <v>276.5602228783282</v>
      </c>
      <c r="G41" s="6">
        <f t="shared" si="7"/>
        <v>174.28888238546347</v>
      </c>
      <c r="H41" s="6">
        <f t="shared" si="8"/>
        <v>265.56800483620839</v>
      </c>
      <c r="I41" s="4">
        <v>157439054.87</v>
      </c>
      <c r="J41" s="55">
        <v>8263898</v>
      </c>
      <c r="K41" s="6">
        <v>271.8585923281691</v>
      </c>
      <c r="L41" s="7">
        <f t="shared" si="9"/>
        <v>-7.7894919276073768E-2</v>
      </c>
      <c r="M41" s="7">
        <f t="shared" si="10"/>
        <v>-2.3139189525292401E-2</v>
      </c>
    </row>
    <row r="42" spans="1:13" x14ac:dyDescent="0.25">
      <c r="A42" s="17" t="s">
        <v>17</v>
      </c>
      <c r="B42" s="4">
        <f>BETONG!B42+TØMRERE!B38+MALERE!B35+MURERE!B36+TAKTEKKERE!B35</f>
        <v>2656616</v>
      </c>
      <c r="C42" s="4">
        <f>BETONG!C42+TØMRERE!C38+MALERE!C35+MURERE!C36+TAKTEKKERE!C35</f>
        <v>1644948</v>
      </c>
      <c r="D42" s="4">
        <f>BETONG!D42+TØMRERE!D38+MALERE!D35+MURERE!D36+TAKTEKKERE!D35</f>
        <v>10374.5</v>
      </c>
      <c r="E42" s="4">
        <f>BETONG!E42+TØMRERE!E38+MALERE!E35+MURERE!E36+TAKTEKKERE!E35</f>
        <v>8055</v>
      </c>
      <c r="F42" s="6">
        <f t="shared" si="7"/>
        <v>256.07171429948431</v>
      </c>
      <c r="G42" s="6">
        <f t="shared" si="7"/>
        <v>204.2145251396648</v>
      </c>
      <c r="H42" s="6">
        <f t="shared" si="8"/>
        <v>233.40644076073687</v>
      </c>
      <c r="I42" s="4">
        <v>918513</v>
      </c>
      <c r="J42" s="55">
        <v>0</v>
      </c>
      <c r="K42" s="6">
        <v>270.98775630623987</v>
      </c>
      <c r="L42" s="7">
        <f t="shared" si="9"/>
        <v>1.8923009255176573</v>
      </c>
      <c r="M42" s="7">
        <f t="shared" si="10"/>
        <v>-0.13868270676787636</v>
      </c>
    </row>
    <row r="43" spans="1:13" x14ac:dyDescent="0.25">
      <c r="A43" s="17" t="s">
        <v>18</v>
      </c>
      <c r="B43" s="4">
        <f>BETONG!B43+TØMRERE!B39+MURERE!B38</f>
        <v>9240390.6799999997</v>
      </c>
      <c r="C43" s="4">
        <f>BETONG!C43+TØMRERE!C39+MURERE!C38</f>
        <v>0</v>
      </c>
      <c r="D43" s="4">
        <f>BETONG!D43+TØMRERE!D39+MURERE!D38</f>
        <v>31840</v>
      </c>
      <c r="E43" s="4">
        <f>BETONG!E43+TØMRERE!E39+MURERE!E38</f>
        <v>0</v>
      </c>
      <c r="F43" s="6">
        <f t="shared" si="7"/>
        <v>290.21327512562812</v>
      </c>
      <c r="G43" s="6">
        <f t="shared" si="7"/>
        <v>0</v>
      </c>
      <c r="H43" s="6">
        <f t="shared" si="8"/>
        <v>290.21327512562812</v>
      </c>
      <c r="I43" s="4">
        <v>11501993</v>
      </c>
      <c r="J43" s="55">
        <v>872161</v>
      </c>
      <c r="K43" s="6">
        <v>282.59880786534814</v>
      </c>
      <c r="L43" s="7">
        <f t="shared" si="9"/>
        <v>-0.19662699499121589</v>
      </c>
      <c r="M43" s="7">
        <f t="shared" si="10"/>
        <v>2.6944442256487153E-2</v>
      </c>
    </row>
    <row r="44" spans="1:13" x14ac:dyDescent="0.25">
      <c r="A44" s="17" t="s">
        <v>19</v>
      </c>
      <c r="B44" s="4">
        <f>BETONG!B44+TØMRERE!B40+MALERE!B36+RØRLEGGERE!B26+TAKTEKKERE!B36+MURERE!B37</f>
        <v>54529578.5</v>
      </c>
      <c r="C44" s="4">
        <f>BETONG!C44+RØRLEGGERE!C26+TAKTEKKERE!C36</f>
        <v>6405994.0499999998</v>
      </c>
      <c r="D44" s="4">
        <f>BETONG!D44+TØMRERE!D40+MALERE!D36+RØRLEGGERE!D26+'BLIKK OG VENTILASJON'!D20+TAKTEKKERE!D36+MURERE!D37+ISOLATØR!D8</f>
        <v>191246.8</v>
      </c>
      <c r="E44" s="4">
        <f>BETONG!E44+TØMRERE!E40+MALERE!E36+RØRLEGGERE!E26+'BLIKK OG VENTILASJON'!E20+TAKTEKKERE!E36+MURERE!E37+ISOLATØR!E8</f>
        <v>34347.4</v>
      </c>
      <c r="F44" s="6">
        <f t="shared" si="7"/>
        <v>285.12674983319982</v>
      </c>
      <c r="G44" s="6">
        <f t="shared" si="7"/>
        <v>186.50593785846962</v>
      </c>
      <c r="H44" s="6">
        <f t="shared" si="8"/>
        <v>270.11143260775322</v>
      </c>
      <c r="I44" s="4">
        <v>81324662.100000009</v>
      </c>
      <c r="J44" s="55">
        <v>415305.15</v>
      </c>
      <c r="K44" s="6">
        <v>309.50021885392493</v>
      </c>
      <c r="L44" s="7">
        <f t="shared" si="9"/>
        <v>-0.32948287651108488</v>
      </c>
      <c r="M44" s="7">
        <f t="shared" si="10"/>
        <v>-0.12726577833136227</v>
      </c>
    </row>
    <row r="45" spans="1:13" s="11" customFormat="1" x14ac:dyDescent="0.25">
      <c r="A45" s="18" t="s">
        <v>20</v>
      </c>
      <c r="B45" s="8">
        <f>SUM(B30:B44)</f>
        <v>328058310.63</v>
      </c>
      <c r="C45" s="8">
        <f>SUM(C30:C44)</f>
        <v>20206064.379999999</v>
      </c>
      <c r="D45" s="8">
        <f>SUM(D30:D44)</f>
        <v>1169350.1100000001</v>
      </c>
      <c r="E45" s="8">
        <f>SUM(E30:E44)</f>
        <v>111747.25</v>
      </c>
      <c r="F45" s="9">
        <f t="shared" si="7"/>
        <v>280.54755186194831</v>
      </c>
      <c r="G45" s="9">
        <f t="shared" si="7"/>
        <v>180.81934347377674</v>
      </c>
      <c r="H45" s="9">
        <f t="shared" si="8"/>
        <v>271.84848387323188</v>
      </c>
      <c r="I45" s="56">
        <v>396333509.75</v>
      </c>
      <c r="J45" s="56">
        <v>11385024.290000001</v>
      </c>
      <c r="K45" s="31">
        <v>282.26993393882248</v>
      </c>
      <c r="L45" s="10">
        <f t="shared" si="9"/>
        <v>-0.17226703632268381</v>
      </c>
      <c r="M45" s="10">
        <f t="shared" si="10"/>
        <v>-3.6920156249617697E-2</v>
      </c>
    </row>
    <row r="48" spans="1:13" ht="20.25" x14ac:dyDescent="0.3">
      <c r="A48" s="20" t="str">
        <f>"MÅLESTATISTIKK FOR ALLE BYGGFAG - GJENNOMSNITT HELE ÅRET  "&amp;FORS!$A$14</f>
        <v>MÅLESTATISTIKK FOR ALLE BYGGFAG - GJENNOMSNITT HELE ÅRET  2015</v>
      </c>
    </row>
    <row r="49" spans="1:13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5"/>
      <c r="B50" s="2" t="s">
        <v>4</v>
      </c>
      <c r="C50" s="3"/>
      <c r="D50" s="2" t="s">
        <v>5</v>
      </c>
      <c r="E50" s="3"/>
      <c r="F50" s="2" t="str">
        <f>"Fortjeneste hele  "&amp;FORS!$A$14-0</f>
        <v>Fortjeneste hele  2015</v>
      </c>
      <c r="G50" s="5"/>
      <c r="H50" s="3"/>
      <c r="I50" s="2" t="str">
        <f>" Hele året  "&amp;FORS!$A$14-1</f>
        <v xml:space="preserve"> Hele året  2014</v>
      </c>
      <c r="J50" s="5"/>
      <c r="K50" s="3"/>
      <c r="L50" s="47" t="s">
        <v>31</v>
      </c>
      <c r="M50" s="3"/>
    </row>
    <row r="51" spans="1:13" x14ac:dyDescent="0.25">
      <c r="A51" s="48"/>
      <c r="B51" s="49" t="s">
        <v>6</v>
      </c>
      <c r="C51" s="49" t="s">
        <v>6</v>
      </c>
      <c r="D51" s="49" t="s">
        <v>6</v>
      </c>
      <c r="E51" s="49" t="s">
        <v>6</v>
      </c>
      <c r="F51" s="49" t="s">
        <v>6</v>
      </c>
      <c r="G51" s="49" t="s">
        <v>6</v>
      </c>
      <c r="H51" s="50" t="s">
        <v>35</v>
      </c>
      <c r="I51" s="49" t="s">
        <v>6</v>
      </c>
      <c r="J51" s="49" t="s">
        <v>6</v>
      </c>
      <c r="K51" s="50" t="s">
        <v>33</v>
      </c>
      <c r="L51" s="49" t="s">
        <v>6</v>
      </c>
      <c r="M51" s="50" t="s">
        <v>33</v>
      </c>
    </row>
    <row r="52" spans="1:13" x14ac:dyDescent="0.25">
      <c r="A52" s="52"/>
      <c r="B52" s="53" t="s">
        <v>32</v>
      </c>
      <c r="C52" s="53" t="s">
        <v>34</v>
      </c>
      <c r="D52" s="53" t="s">
        <v>32</v>
      </c>
      <c r="E52" s="53" t="s">
        <v>34</v>
      </c>
      <c r="F52" s="53" t="s">
        <v>32</v>
      </c>
      <c r="G52" s="53" t="s">
        <v>34</v>
      </c>
      <c r="H52" s="54" t="s">
        <v>36</v>
      </c>
      <c r="I52" s="53" t="s">
        <v>32</v>
      </c>
      <c r="J52" s="53" t="s">
        <v>34</v>
      </c>
      <c r="K52" s="54" t="s">
        <v>30</v>
      </c>
      <c r="L52" s="53" t="s">
        <v>32</v>
      </c>
      <c r="M52" s="54" t="s">
        <v>30</v>
      </c>
    </row>
    <row r="53" spans="1:13" x14ac:dyDescent="0.25">
      <c r="A53" s="17" t="s">
        <v>27</v>
      </c>
      <c r="B53" s="4">
        <f t="shared" ref="B53:E53" si="11">B7+B30</f>
        <v>21303347</v>
      </c>
      <c r="C53" s="4">
        <f t="shared" si="11"/>
        <v>489063</v>
      </c>
      <c r="D53" s="4">
        <f t="shared" si="11"/>
        <v>78845</v>
      </c>
      <c r="E53" s="4">
        <f t="shared" si="11"/>
        <v>2469</v>
      </c>
      <c r="F53" s="6">
        <f t="shared" ref="F53:G68" si="12">IF(D53=0,0,B53/D53)</f>
        <v>270.19274525968672</v>
      </c>
      <c r="G53" s="6">
        <f t="shared" si="12"/>
        <v>198.08140947752128</v>
      </c>
      <c r="H53" s="6">
        <f t="shared" ref="H53:H66" si="13">IF(D53+E53=0,0,(B53+C53)/(D53+E53))</f>
        <v>268.00317288535797</v>
      </c>
      <c r="I53" s="55">
        <v>24670386</v>
      </c>
      <c r="J53" s="55">
        <v>683874</v>
      </c>
      <c r="K53" s="6">
        <v>265.51187534034267</v>
      </c>
      <c r="L53" s="7">
        <f>IF(I53=0,0,(B53-I53)/I53)</f>
        <v>-0.13648100195919108</v>
      </c>
      <c r="M53" s="7">
        <f>(H53-K53)/K53</f>
        <v>9.3829985638942334E-3</v>
      </c>
    </row>
    <row r="54" spans="1:13" x14ac:dyDescent="0.25">
      <c r="A54" s="17" t="s">
        <v>7</v>
      </c>
      <c r="B54" s="4">
        <f t="shared" ref="B54:E54" si="14">B8+B31</f>
        <v>75439489.280000001</v>
      </c>
      <c r="C54" s="4">
        <f t="shared" si="14"/>
        <v>0</v>
      </c>
      <c r="D54" s="4">
        <f t="shared" si="14"/>
        <v>277976.97000000003</v>
      </c>
      <c r="E54" s="4">
        <f t="shared" si="14"/>
        <v>0</v>
      </c>
      <c r="F54" s="6">
        <f t="shared" si="12"/>
        <v>271.38755156587251</v>
      </c>
      <c r="G54" s="6">
        <f t="shared" si="12"/>
        <v>0</v>
      </c>
      <c r="H54" s="6">
        <f t="shared" si="13"/>
        <v>271.38755156587251</v>
      </c>
      <c r="I54" s="55">
        <v>42896584.769999996</v>
      </c>
      <c r="J54" s="55">
        <v>0</v>
      </c>
      <c r="K54" s="6">
        <v>269.47575800331333</v>
      </c>
      <c r="L54" s="7">
        <f t="shared" ref="L54:L68" si="15">IF(I54=0,0,(B54-I54)/I54)</f>
        <v>0.75863625704671711</v>
      </c>
      <c r="M54" s="7">
        <f t="shared" ref="M54:M68" si="16">(H54-K54)/K54</f>
        <v>7.0944918263693172E-3</v>
      </c>
    </row>
    <row r="55" spans="1:13" x14ac:dyDescent="0.25">
      <c r="A55" s="17" t="s">
        <v>28</v>
      </c>
      <c r="B55" s="4">
        <f t="shared" ref="B55:E55" si="17">B9+B32</f>
        <v>4188998.7300000004</v>
      </c>
      <c r="C55" s="4">
        <f t="shared" si="17"/>
        <v>0</v>
      </c>
      <c r="D55" s="4">
        <f t="shared" si="17"/>
        <v>11612.28</v>
      </c>
      <c r="E55" s="4">
        <f t="shared" si="17"/>
        <v>0</v>
      </c>
      <c r="F55" s="6">
        <f t="shared" si="12"/>
        <v>360.73869472661704</v>
      </c>
      <c r="G55" s="6">
        <f t="shared" si="12"/>
        <v>0</v>
      </c>
      <c r="H55" s="6">
        <f t="shared" si="13"/>
        <v>360.73869472661704</v>
      </c>
      <c r="I55" s="55">
        <v>3776770.9699999997</v>
      </c>
      <c r="J55" s="55">
        <v>0</v>
      </c>
      <c r="K55" s="6">
        <v>264.01293021792696</v>
      </c>
      <c r="L55" s="7">
        <f t="shared" si="15"/>
        <v>0.10914820180372249</v>
      </c>
      <c r="M55" s="7">
        <f t="shared" si="16"/>
        <v>0.36636752763907704</v>
      </c>
    </row>
    <row r="56" spans="1:13" x14ac:dyDescent="0.25">
      <c r="A56" s="17" t="s">
        <v>8</v>
      </c>
      <c r="B56" s="4">
        <f t="shared" ref="B56:E56" si="18">B10+B33</f>
        <v>1966967.18</v>
      </c>
      <c r="C56" s="4">
        <f t="shared" si="18"/>
        <v>0</v>
      </c>
      <c r="D56" s="4">
        <f t="shared" si="18"/>
        <v>6746</v>
      </c>
      <c r="E56" s="4">
        <f t="shared" si="18"/>
        <v>0</v>
      </c>
      <c r="F56" s="6">
        <f t="shared" si="12"/>
        <v>291.57533056626147</v>
      </c>
      <c r="G56" s="6">
        <f t="shared" si="12"/>
        <v>0</v>
      </c>
      <c r="H56" s="6">
        <f t="shared" si="13"/>
        <v>291.57533056626147</v>
      </c>
      <c r="I56" s="55">
        <v>3780215.59</v>
      </c>
      <c r="J56" s="55">
        <v>0</v>
      </c>
      <c r="K56" s="6">
        <v>256.8692005571977</v>
      </c>
      <c r="L56" s="7">
        <f t="shared" si="15"/>
        <v>-0.47966798898895607</v>
      </c>
      <c r="M56" s="7">
        <f t="shared" si="16"/>
        <v>0.13511207234569048</v>
      </c>
    </row>
    <row r="57" spans="1:13" x14ac:dyDescent="0.25">
      <c r="A57" s="17" t="s">
        <v>9</v>
      </c>
      <c r="B57" s="4">
        <f t="shared" ref="B57:E57" si="19">B11+B34</f>
        <v>16927742</v>
      </c>
      <c r="C57" s="4">
        <f t="shared" si="19"/>
        <v>0</v>
      </c>
      <c r="D57" s="4">
        <f t="shared" si="19"/>
        <v>66214.2</v>
      </c>
      <c r="E57" s="4">
        <f t="shared" si="19"/>
        <v>0</v>
      </c>
      <c r="F57" s="6">
        <f t="shared" si="12"/>
        <v>255.65123493147996</v>
      </c>
      <c r="G57" s="6">
        <f t="shared" si="12"/>
        <v>0</v>
      </c>
      <c r="H57" s="6">
        <f t="shared" si="13"/>
        <v>255.65123493147996</v>
      </c>
      <c r="I57" s="55">
        <v>25114029</v>
      </c>
      <c r="J57" s="55">
        <v>0</v>
      </c>
      <c r="K57" s="6">
        <v>256.01254148068131</v>
      </c>
      <c r="L57" s="7">
        <f t="shared" si="15"/>
        <v>-0.32596470283601248</v>
      </c>
      <c r="M57" s="7">
        <f t="shared" si="16"/>
        <v>-1.4112845687624602E-3</v>
      </c>
    </row>
    <row r="58" spans="1:13" x14ac:dyDescent="0.25">
      <c r="A58" s="17" t="s">
        <v>10</v>
      </c>
      <c r="B58" s="4">
        <f t="shared" ref="B58:E58" si="20">B12+B35</f>
        <v>23599667.109999999</v>
      </c>
      <c r="C58" s="4">
        <f t="shared" si="20"/>
        <v>1209402.05</v>
      </c>
      <c r="D58" s="4">
        <f t="shared" si="20"/>
        <v>86440.66</v>
      </c>
      <c r="E58" s="4">
        <f t="shared" si="20"/>
        <v>6909.47</v>
      </c>
      <c r="F58" s="6">
        <f t="shared" si="12"/>
        <v>273.01581350720829</v>
      </c>
      <c r="G58" s="6">
        <f t="shared" si="12"/>
        <v>175.03542963497924</v>
      </c>
      <c r="H58" s="6">
        <f t="shared" si="13"/>
        <v>265.76362732435399</v>
      </c>
      <c r="I58" s="55">
        <v>17016423.84</v>
      </c>
      <c r="J58" s="55">
        <v>1523725.31</v>
      </c>
      <c r="K58" s="6">
        <v>239.22060065048382</v>
      </c>
      <c r="L58" s="7">
        <f t="shared" si="15"/>
        <v>0.3868758401824105</v>
      </c>
      <c r="M58" s="7">
        <f t="shared" si="16"/>
        <v>0.11095627467573826</v>
      </c>
    </row>
    <row r="59" spans="1:13" x14ac:dyDescent="0.25">
      <c r="A59" s="17" t="s">
        <v>11</v>
      </c>
      <c r="B59" s="4">
        <f t="shared" ref="B59:E67" si="21">B13+B36</f>
        <v>7855496</v>
      </c>
      <c r="C59" s="4">
        <f t="shared" si="21"/>
        <v>675503</v>
      </c>
      <c r="D59" s="4">
        <f t="shared" si="21"/>
        <v>24864</v>
      </c>
      <c r="E59" s="4">
        <f t="shared" si="21"/>
        <v>3374</v>
      </c>
      <c r="F59" s="6">
        <f t="shared" si="12"/>
        <v>315.93854568854567</v>
      </c>
      <c r="G59" s="6">
        <f t="shared" si="12"/>
        <v>200.20835803200947</v>
      </c>
      <c r="H59" s="6">
        <f t="shared" si="13"/>
        <v>302.11059565125009</v>
      </c>
      <c r="I59" s="55">
        <v>20171965</v>
      </c>
      <c r="J59" s="55">
        <v>0</v>
      </c>
      <c r="K59" s="6">
        <v>300.00394116509761</v>
      </c>
      <c r="L59" s="7">
        <f t="shared" si="15"/>
        <v>-0.61057358566703834</v>
      </c>
      <c r="M59" s="7">
        <f t="shared" si="16"/>
        <v>7.0220893697964743E-3</v>
      </c>
    </row>
    <row r="60" spans="1:13" x14ac:dyDescent="0.25">
      <c r="A60" s="17" t="s">
        <v>12</v>
      </c>
      <c r="B60" s="4">
        <f t="shared" si="21"/>
        <v>74597381.599999994</v>
      </c>
      <c r="C60" s="4">
        <f t="shared" si="21"/>
        <v>0</v>
      </c>
      <c r="D60" s="4">
        <f t="shared" si="21"/>
        <v>234193.39</v>
      </c>
      <c r="E60" s="4">
        <f t="shared" si="21"/>
        <v>0</v>
      </c>
      <c r="F60" s="6">
        <f t="shared" si="12"/>
        <v>318.52897983158272</v>
      </c>
      <c r="G60" s="6">
        <f t="shared" si="12"/>
        <v>0</v>
      </c>
      <c r="H60" s="6">
        <f t="shared" si="13"/>
        <v>318.52897983158272</v>
      </c>
      <c r="I60" s="55">
        <v>99468463.819999993</v>
      </c>
      <c r="J60" s="55">
        <v>0</v>
      </c>
      <c r="K60" s="6">
        <v>312.88675413245261</v>
      </c>
      <c r="L60" s="7">
        <f t="shared" si="15"/>
        <v>-0.25003987459791455</v>
      </c>
      <c r="M60" s="7">
        <f t="shared" si="16"/>
        <v>1.8032804599780586E-2</v>
      </c>
    </row>
    <row r="61" spans="1:13" x14ac:dyDescent="0.25">
      <c r="A61" s="17" t="s">
        <v>13</v>
      </c>
      <c r="B61" s="4">
        <f t="shared" si="21"/>
        <v>12931391.779999999</v>
      </c>
      <c r="C61" s="4">
        <f t="shared" si="21"/>
        <v>467693.06</v>
      </c>
      <c r="D61" s="4">
        <f t="shared" si="21"/>
        <v>42969</v>
      </c>
      <c r="E61" s="4">
        <f t="shared" si="21"/>
        <v>2591.3000000000002</v>
      </c>
      <c r="F61" s="6">
        <f t="shared" si="12"/>
        <v>300.94700318834509</v>
      </c>
      <c r="G61" s="6">
        <f t="shared" si="12"/>
        <v>180.48587967429475</v>
      </c>
      <c r="H61" s="6">
        <f t="shared" si="13"/>
        <v>294.09562360212726</v>
      </c>
      <c r="I61" s="55">
        <v>15396991</v>
      </c>
      <c r="J61" s="55">
        <v>720189</v>
      </c>
      <c r="K61" s="6">
        <v>279.56462160240068</v>
      </c>
      <c r="L61" s="7">
        <f t="shared" si="15"/>
        <v>-0.16013513419602574</v>
      </c>
      <c r="M61" s="7">
        <f t="shared" si="16"/>
        <v>5.1977256336793239E-2</v>
      </c>
    </row>
    <row r="62" spans="1:13" x14ac:dyDescent="0.25">
      <c r="A62" s="17" t="s">
        <v>14</v>
      </c>
      <c r="B62" s="4">
        <f t="shared" si="21"/>
        <v>23005098.5</v>
      </c>
      <c r="C62" s="4">
        <f t="shared" si="21"/>
        <v>424120</v>
      </c>
      <c r="D62" s="4">
        <f t="shared" si="21"/>
        <v>89304.930000000008</v>
      </c>
      <c r="E62" s="4">
        <f t="shared" si="21"/>
        <v>2209</v>
      </c>
      <c r="F62" s="6">
        <f t="shared" si="12"/>
        <v>257.60166320045261</v>
      </c>
      <c r="G62" s="6">
        <f t="shared" si="12"/>
        <v>191.99637845178813</v>
      </c>
      <c r="H62" s="6">
        <f t="shared" si="13"/>
        <v>256.01805648604534</v>
      </c>
      <c r="I62" s="55">
        <v>46303618.729999997</v>
      </c>
      <c r="J62" s="55">
        <v>1107299.1400000001</v>
      </c>
      <c r="K62" s="6">
        <v>259.42774155259218</v>
      </c>
      <c r="L62" s="7">
        <f t="shared" si="15"/>
        <v>-0.50316845354691353</v>
      </c>
      <c r="M62" s="7">
        <f t="shared" si="16"/>
        <v>-1.3143101220173934E-2</v>
      </c>
    </row>
    <row r="63" spans="1:13" x14ac:dyDescent="0.25">
      <c r="A63" s="17" t="s">
        <v>15</v>
      </c>
      <c r="B63" s="4">
        <f t="shared" si="21"/>
        <v>1444903</v>
      </c>
      <c r="C63" s="4">
        <f t="shared" si="21"/>
        <v>0</v>
      </c>
      <c r="D63" s="4">
        <f t="shared" si="21"/>
        <v>5813.3</v>
      </c>
      <c r="E63" s="4">
        <f t="shared" si="21"/>
        <v>0</v>
      </c>
      <c r="F63" s="6">
        <f t="shared" si="12"/>
        <v>248.55125316085528</v>
      </c>
      <c r="G63" s="6">
        <f t="shared" si="12"/>
        <v>0</v>
      </c>
      <c r="H63" s="6">
        <f t="shared" si="13"/>
        <v>248.55125316085528</v>
      </c>
      <c r="I63" s="55">
        <v>10287973</v>
      </c>
      <c r="J63" s="55">
        <v>0</v>
      </c>
      <c r="K63" s="6">
        <v>255.90954091379447</v>
      </c>
      <c r="L63" s="7">
        <f t="shared" si="15"/>
        <v>-0.85955416096057013</v>
      </c>
      <c r="M63" s="7">
        <f t="shared" si="16"/>
        <v>-2.8753471741086431E-2</v>
      </c>
    </row>
    <row r="64" spans="1:13" x14ac:dyDescent="0.25">
      <c r="A64" s="17" t="s">
        <v>16</v>
      </c>
      <c r="B64" s="4">
        <f t="shared" si="21"/>
        <v>273703630.89999998</v>
      </c>
      <c r="C64" s="4">
        <f t="shared" si="21"/>
        <v>16190479.68</v>
      </c>
      <c r="D64" s="4">
        <f t="shared" si="21"/>
        <v>981461.48</v>
      </c>
      <c r="E64" s="4">
        <f t="shared" si="21"/>
        <v>92120.92</v>
      </c>
      <c r="F64" s="6">
        <f t="shared" si="12"/>
        <v>278.87353347784978</v>
      </c>
      <c r="G64" s="6">
        <f t="shared" si="12"/>
        <v>175.75247489929541</v>
      </c>
      <c r="H64" s="6">
        <f t="shared" si="13"/>
        <v>270.02502144222933</v>
      </c>
      <c r="I64" s="55">
        <v>263373458.18000001</v>
      </c>
      <c r="J64" s="55">
        <v>11485398</v>
      </c>
      <c r="K64" s="6">
        <v>265.78798020253271</v>
      </c>
      <c r="L64" s="7">
        <f t="shared" si="15"/>
        <v>3.9222527552263499E-2</v>
      </c>
      <c r="M64" s="7">
        <f t="shared" si="16"/>
        <v>1.5941432853614979E-2</v>
      </c>
    </row>
    <row r="65" spans="1:13" x14ac:dyDescent="0.25">
      <c r="A65" s="17" t="s">
        <v>17</v>
      </c>
      <c r="B65" s="4">
        <f t="shared" si="21"/>
        <v>11171399</v>
      </c>
      <c r="C65" s="4">
        <f t="shared" si="21"/>
        <v>2080284</v>
      </c>
      <c r="D65" s="4">
        <f t="shared" si="21"/>
        <v>44330.32</v>
      </c>
      <c r="E65" s="4">
        <f t="shared" si="21"/>
        <v>11155</v>
      </c>
      <c r="F65" s="6">
        <f t="shared" si="12"/>
        <v>252.00357227288231</v>
      </c>
      <c r="G65" s="6">
        <f t="shared" si="12"/>
        <v>186.48892873151053</v>
      </c>
      <c r="H65" s="6">
        <f t="shared" si="13"/>
        <v>238.83223526511156</v>
      </c>
      <c r="I65" s="55">
        <v>5396981</v>
      </c>
      <c r="J65" s="55">
        <v>0</v>
      </c>
      <c r="K65" s="6">
        <v>232.92466714140826</v>
      </c>
      <c r="L65" s="7">
        <f t="shared" si="15"/>
        <v>1.0699348394963777</v>
      </c>
      <c r="M65" s="7">
        <f t="shared" si="16"/>
        <v>2.5362569779339098E-2</v>
      </c>
    </row>
    <row r="66" spans="1:13" x14ac:dyDescent="0.25">
      <c r="A66" s="17" t="s">
        <v>18</v>
      </c>
      <c r="B66" s="4">
        <f t="shared" si="21"/>
        <v>25686303.18</v>
      </c>
      <c r="C66" s="4">
        <f t="shared" si="21"/>
        <v>3802314</v>
      </c>
      <c r="D66" s="4">
        <f t="shared" si="21"/>
        <v>89808</v>
      </c>
      <c r="E66" s="4">
        <f t="shared" si="21"/>
        <v>18829.5</v>
      </c>
      <c r="F66" s="6">
        <f t="shared" si="12"/>
        <v>286.01353086584714</v>
      </c>
      <c r="G66" s="6">
        <f t="shared" si="12"/>
        <v>201.93388034732735</v>
      </c>
      <c r="H66" s="6">
        <f t="shared" si="13"/>
        <v>271.4404987228167</v>
      </c>
      <c r="I66" s="55">
        <v>23165193.5</v>
      </c>
      <c r="J66" s="55">
        <v>872161</v>
      </c>
      <c r="K66" s="6">
        <v>266.31384508001929</v>
      </c>
      <c r="L66" s="7">
        <f t="shared" si="15"/>
        <v>0.10883179887964241</v>
      </c>
      <c r="M66" s="7">
        <f t="shared" si="16"/>
        <v>1.9250421025827639E-2</v>
      </c>
    </row>
    <row r="67" spans="1:13" x14ac:dyDescent="0.25">
      <c r="A67" s="17" t="s">
        <v>19</v>
      </c>
      <c r="B67" s="4">
        <f t="shared" si="21"/>
        <v>125100600.53999999</v>
      </c>
      <c r="C67" s="4">
        <f t="shared" si="21"/>
        <v>6694971.5</v>
      </c>
      <c r="D67" s="4">
        <f t="shared" si="21"/>
        <v>433040.3</v>
      </c>
      <c r="E67" s="4">
        <f t="shared" si="21"/>
        <v>36064.1</v>
      </c>
      <c r="F67" s="6">
        <f t="shared" si="12"/>
        <v>288.88904921782108</v>
      </c>
      <c r="G67" s="6">
        <f t="shared" si="12"/>
        <v>185.64088664350422</v>
      </c>
      <c r="H67" s="6">
        <f>IF(D67+E67=0,0,(B67+C67)/(D67+E67))</f>
        <v>280.95147272121091</v>
      </c>
      <c r="I67" s="55">
        <v>170663274.86000001</v>
      </c>
      <c r="J67" s="55">
        <v>997811</v>
      </c>
      <c r="K67" s="6">
        <v>291.33347927635162</v>
      </c>
      <c r="L67" s="7">
        <f t="shared" si="15"/>
        <v>-0.26697410065156896</v>
      </c>
      <c r="M67" s="7">
        <f t="shared" si="16"/>
        <v>-3.5636160255006634E-2</v>
      </c>
    </row>
    <row r="68" spans="1:13" s="11" customFormat="1" x14ac:dyDescent="0.25">
      <c r="A68" s="18" t="s">
        <v>20</v>
      </c>
      <c r="B68" s="8">
        <f>SUM(B53:B67)</f>
        <v>698922415.79999983</v>
      </c>
      <c r="C68" s="8">
        <f>SUM(C53:C67)</f>
        <v>32033830.289999999</v>
      </c>
      <c r="D68" s="8">
        <f>SUM(D53:D67)</f>
        <v>2473619.83</v>
      </c>
      <c r="E68" s="8">
        <f>SUM(E53:E67)</f>
        <v>175722.29</v>
      </c>
      <c r="F68" s="9">
        <f t="shared" si="12"/>
        <v>282.55045796588712</v>
      </c>
      <c r="G68" s="9">
        <f t="shared" si="12"/>
        <v>182.29804704912505</v>
      </c>
      <c r="H68" s="9">
        <f>IF(D68+E68=0,0,(B68+C68)/(D68+E68))</f>
        <v>275.90103994949499</v>
      </c>
      <c r="I68" s="56">
        <v>771482329.26000011</v>
      </c>
      <c r="J68" s="56">
        <v>17390457.449999999</v>
      </c>
      <c r="K68" s="31">
        <v>275.65316502873225</v>
      </c>
      <c r="L68" s="32">
        <f t="shared" si="15"/>
        <v>-9.4052592921472597E-2</v>
      </c>
      <c r="M68" s="32">
        <f t="shared" si="16"/>
        <v>8.992275519016927E-4</v>
      </c>
    </row>
    <row r="70" spans="1:13" x14ac:dyDescent="0.25">
      <c r="B70" s="38"/>
      <c r="D70" s="38"/>
      <c r="I70" s="38"/>
    </row>
    <row r="71" spans="1:13" x14ac:dyDescent="0.25">
      <c r="B71" s="38"/>
    </row>
  </sheetData>
  <phoneticPr fontId="0" type="noConversion"/>
  <pageMargins left="0.59055118110236227" right="0.19685039370078741" top="0.98425196850393704" bottom="0.98425196850393704" header="0.51181102362204722" footer="0.51181102362204722"/>
  <pageSetup paperSize="9" scale="87" orientation="landscape" r:id="rId1"/>
  <headerFooter alignWithMargins="0">
    <oddFooter>&amp;L&amp;9FORH.AVD./&amp;D/&amp;T/&amp;F</oddFooter>
  </headerFooter>
  <rowBreaks count="2" manualBreakCount="2">
    <brk id="23" max="16383" man="1"/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8"/>
  <sheetViews>
    <sheetView showZeros="0" topLeftCell="A64" zoomScale="84" zoomScaleNormal="84" workbookViewId="0">
      <selection activeCell="F73" sqref="F73"/>
    </sheetView>
  </sheetViews>
  <sheetFormatPr baseColWidth="10" defaultColWidth="9" defaultRowHeight="15.75" x14ac:dyDescent="0.25"/>
  <cols>
    <col min="1" max="1" width="18.75" style="14" customWidth="1"/>
    <col min="2" max="2" width="12.625" customWidth="1"/>
    <col min="3" max="3" width="13.125" customWidth="1"/>
    <col min="4" max="4" width="10.875" customWidth="1"/>
    <col min="5" max="5" width="10.75" customWidth="1"/>
    <col min="6" max="8" width="10" customWidth="1"/>
    <col min="9" max="9" width="11.875" customWidth="1"/>
    <col min="10" max="10" width="10.375" customWidth="1"/>
    <col min="11" max="11" width="9.25" customWidth="1"/>
    <col min="12" max="13" width="10" customWidth="1"/>
  </cols>
  <sheetData>
    <row r="2" spans="1:13" ht="20.25" x14ac:dyDescent="0.3">
      <c r="A2" s="20" t="str">
        <f>"MÅLESTATISTIKK FOR BETONGFAGENE - 1. HALVÅR "&amp;FORS!$A$14</f>
        <v>MÅLESTATISTIKK FOR BETONGFAGENE - 1. HALVÅR 2015</v>
      </c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25">
      <c r="A4" s="15"/>
      <c r="B4" s="2" t="s">
        <v>4</v>
      </c>
      <c r="C4" s="3"/>
      <c r="D4" s="2" t="s">
        <v>5</v>
      </c>
      <c r="E4" s="3"/>
      <c r="F4" s="2" t="str">
        <f>"Fortjeneste 1. halvår  "&amp;FORS!$A$14-0</f>
        <v>Fortjeneste 1. halvår  2015</v>
      </c>
      <c r="G4" s="5"/>
      <c r="H4" s="3"/>
      <c r="I4" s="2" t="str">
        <f>" 1. halvår  "&amp;FORS!$A$14-1</f>
        <v xml:space="preserve"> 1. halvår  2014</v>
      </c>
      <c r="J4" s="5"/>
      <c r="K4" s="3"/>
      <c r="L4" s="47" t="s">
        <v>31</v>
      </c>
      <c r="M4" s="3"/>
    </row>
    <row r="5" spans="1:13" s="51" customFormat="1" ht="15" x14ac:dyDescent="0.25">
      <c r="A5" s="48"/>
      <c r="B5" s="49" t="s">
        <v>6</v>
      </c>
      <c r="C5" s="49" t="s">
        <v>6</v>
      </c>
      <c r="D5" s="49" t="s">
        <v>6</v>
      </c>
      <c r="E5" s="49" t="s">
        <v>6</v>
      </c>
      <c r="F5" s="49" t="s">
        <v>6</v>
      </c>
      <c r="G5" s="49" t="s">
        <v>6</v>
      </c>
      <c r="H5" s="50" t="s">
        <v>35</v>
      </c>
      <c r="I5" s="49" t="s">
        <v>6</v>
      </c>
      <c r="J5" s="49" t="s">
        <v>6</v>
      </c>
      <c r="K5" s="50" t="s">
        <v>33</v>
      </c>
      <c r="L5" s="49" t="s">
        <v>6</v>
      </c>
      <c r="M5" s="50" t="s">
        <v>33</v>
      </c>
    </row>
    <row r="6" spans="1:13" s="51" customFormat="1" ht="15" x14ac:dyDescent="0.25">
      <c r="A6" s="52"/>
      <c r="B6" s="53" t="s">
        <v>32</v>
      </c>
      <c r="C6" s="53" t="s">
        <v>34</v>
      </c>
      <c r="D6" s="53" t="s">
        <v>32</v>
      </c>
      <c r="E6" s="53" t="s">
        <v>34</v>
      </c>
      <c r="F6" s="53" t="s">
        <v>32</v>
      </c>
      <c r="G6" s="53" t="s">
        <v>34</v>
      </c>
      <c r="H6" s="54" t="s">
        <v>36</v>
      </c>
      <c r="I6" s="53" t="s">
        <v>32</v>
      </c>
      <c r="J6" s="53" t="s">
        <v>34</v>
      </c>
      <c r="K6" s="54" t="s">
        <v>30</v>
      </c>
      <c r="L6" s="53" t="s">
        <v>32</v>
      </c>
      <c r="M6" s="54" t="s">
        <v>30</v>
      </c>
    </row>
    <row r="7" spans="1:13" x14ac:dyDescent="0.25">
      <c r="A7" s="17" t="s">
        <v>27</v>
      </c>
      <c r="B7" s="21">
        <v>3299282</v>
      </c>
      <c r="C7" s="21"/>
      <c r="D7" s="21">
        <v>12218</v>
      </c>
      <c r="E7" s="21"/>
      <c r="F7" s="6">
        <f t="shared" ref="F7:F21" si="0">IF(D7=0,0,B7/D7)</f>
        <v>270.03453920445247</v>
      </c>
      <c r="G7" s="6">
        <f t="shared" ref="G7:G21" si="1">IF(E7=0,0,C7/E7)</f>
        <v>0</v>
      </c>
      <c r="H7" s="6">
        <f t="shared" ref="H7:H21" si="2">IF(D7+E7=0,0,(B7+C7)/(D7+E7))</f>
        <v>270.03453920445247</v>
      </c>
      <c r="I7" s="21">
        <v>5922934</v>
      </c>
      <c r="J7" s="21">
        <v>417010</v>
      </c>
      <c r="K7" s="45">
        <v>260.30316965018886</v>
      </c>
      <c r="L7" s="7">
        <f>IF(I7=0,0,(B7-I7)/I7)</f>
        <v>-0.44296492245228464</v>
      </c>
      <c r="M7" s="7">
        <f>IF(K7=0,0,(H7-K7)/K7)</f>
        <v>3.7384752430564758E-2</v>
      </c>
    </row>
    <row r="8" spans="1:13" x14ac:dyDescent="0.25">
      <c r="A8" s="17" t="s">
        <v>7</v>
      </c>
      <c r="B8" s="21">
        <v>37393459.100000001</v>
      </c>
      <c r="C8" s="21"/>
      <c r="D8" s="21">
        <v>132150.41</v>
      </c>
      <c r="E8" s="21"/>
      <c r="F8" s="6">
        <f t="shared" si="0"/>
        <v>282.96135517097525</v>
      </c>
      <c r="G8" s="6">
        <f t="shared" si="1"/>
        <v>0</v>
      </c>
      <c r="H8" s="6">
        <f t="shared" si="2"/>
        <v>282.96135517097525</v>
      </c>
      <c r="I8" s="21">
        <v>8158613.0599999996</v>
      </c>
      <c r="J8" s="21"/>
      <c r="K8" s="45">
        <v>281.60434973198164</v>
      </c>
      <c r="L8" s="7">
        <f t="shared" ref="L8:L22" si="3">IF(I8=0,0,(B8-I8)/I8)</f>
        <v>3.58331076924489</v>
      </c>
      <c r="M8" s="7">
        <f t="shared" ref="M8:M22" si="4">IF(K8=0,0,(H8-K8)/K8)</f>
        <v>4.8188369259393442E-3</v>
      </c>
    </row>
    <row r="9" spans="1:13" x14ac:dyDescent="0.25">
      <c r="A9" s="17" t="s">
        <v>28</v>
      </c>
      <c r="B9" s="21"/>
      <c r="C9" s="21"/>
      <c r="D9" s="21"/>
      <c r="E9" s="21"/>
      <c r="F9" s="6">
        <f t="shared" si="0"/>
        <v>0</v>
      </c>
      <c r="G9" s="6">
        <f t="shared" si="1"/>
        <v>0</v>
      </c>
      <c r="H9" s="6">
        <f t="shared" si="2"/>
        <v>0</v>
      </c>
      <c r="I9" s="21">
        <v>713571.21</v>
      </c>
      <c r="J9" s="21"/>
      <c r="K9" s="45">
        <v>260.42744890510949</v>
      </c>
      <c r="L9" s="7">
        <f t="shared" si="3"/>
        <v>-1</v>
      </c>
      <c r="M9" s="7">
        <f t="shared" si="4"/>
        <v>-1</v>
      </c>
    </row>
    <row r="10" spans="1:13" x14ac:dyDescent="0.25">
      <c r="A10" s="17" t="s">
        <v>8</v>
      </c>
      <c r="B10" s="21"/>
      <c r="C10" s="21"/>
      <c r="D10" s="21"/>
      <c r="E10" s="21"/>
      <c r="F10" s="6">
        <f t="shared" si="0"/>
        <v>0</v>
      </c>
      <c r="G10" s="6">
        <f t="shared" si="1"/>
        <v>0</v>
      </c>
      <c r="H10" s="6">
        <f t="shared" si="2"/>
        <v>0</v>
      </c>
      <c r="I10" s="21"/>
      <c r="J10" s="21"/>
      <c r="K10" s="45">
        <v>0</v>
      </c>
      <c r="L10" s="7">
        <f t="shared" si="3"/>
        <v>0</v>
      </c>
      <c r="M10" s="7">
        <f t="shared" si="4"/>
        <v>0</v>
      </c>
    </row>
    <row r="11" spans="1:13" x14ac:dyDescent="0.25">
      <c r="A11" s="17" t="s">
        <v>9</v>
      </c>
      <c r="B11" s="21">
        <v>6789716</v>
      </c>
      <c r="C11" s="21"/>
      <c r="D11" s="21">
        <v>26677.119999999999</v>
      </c>
      <c r="E11" s="21"/>
      <c r="F11" s="6">
        <f t="shared" si="0"/>
        <v>254.51458028452848</v>
      </c>
      <c r="G11" s="6">
        <f t="shared" si="1"/>
        <v>0</v>
      </c>
      <c r="H11" s="6">
        <f t="shared" si="2"/>
        <v>254.51458028452848</v>
      </c>
      <c r="I11" s="21">
        <v>12504112</v>
      </c>
      <c r="J11" s="21"/>
      <c r="K11" s="45">
        <v>258.55578533031633</v>
      </c>
      <c r="L11" s="7">
        <f t="shared" si="3"/>
        <v>-0.45700134483760224</v>
      </c>
      <c r="M11" s="7">
        <f t="shared" si="4"/>
        <v>-1.5629915380253556E-2</v>
      </c>
    </row>
    <row r="12" spans="1:13" x14ac:dyDescent="0.25">
      <c r="A12" s="17" t="s">
        <v>10</v>
      </c>
      <c r="B12" s="21">
        <v>3604653.76</v>
      </c>
      <c r="C12" s="21"/>
      <c r="D12" s="21">
        <v>12817.48</v>
      </c>
      <c r="E12" s="21"/>
      <c r="F12" s="6">
        <f t="shared" si="0"/>
        <v>281.22952093547246</v>
      </c>
      <c r="G12" s="6">
        <f t="shared" si="1"/>
        <v>0</v>
      </c>
      <c r="H12" s="6">
        <f t="shared" si="2"/>
        <v>281.22952093547246</v>
      </c>
      <c r="I12" s="21">
        <v>1588497.52</v>
      </c>
      <c r="J12" s="21">
        <v>571180.31000000006</v>
      </c>
      <c r="K12" s="45">
        <v>210.9748521490408</v>
      </c>
      <c r="L12" s="7">
        <f t="shared" si="3"/>
        <v>1.2692221515083006</v>
      </c>
      <c r="M12" s="7">
        <f t="shared" si="4"/>
        <v>0.33300020391435586</v>
      </c>
    </row>
    <row r="13" spans="1:13" x14ac:dyDescent="0.25">
      <c r="A13" s="17" t="s">
        <v>11</v>
      </c>
      <c r="B13" s="21"/>
      <c r="C13" s="21"/>
      <c r="D13" s="21"/>
      <c r="E13" s="21"/>
      <c r="F13" s="6">
        <f t="shared" si="0"/>
        <v>0</v>
      </c>
      <c r="G13" s="6">
        <f t="shared" si="1"/>
        <v>0</v>
      </c>
      <c r="H13" s="6">
        <f t="shared" si="2"/>
        <v>0</v>
      </c>
      <c r="I13" s="21"/>
      <c r="J13" s="21"/>
      <c r="K13" s="45">
        <v>0</v>
      </c>
      <c r="L13" s="7">
        <f t="shared" si="3"/>
        <v>0</v>
      </c>
      <c r="M13" s="7">
        <f t="shared" si="4"/>
        <v>0</v>
      </c>
    </row>
    <row r="14" spans="1:13" x14ac:dyDescent="0.25">
      <c r="A14" s="17" t="s">
        <v>12</v>
      </c>
      <c r="B14" s="21">
        <v>40738774.359999999</v>
      </c>
      <c r="C14" s="21"/>
      <c r="D14" s="21">
        <v>126828.81</v>
      </c>
      <c r="E14" s="21"/>
      <c r="F14" s="6">
        <f t="shared" si="0"/>
        <v>321.21072775184126</v>
      </c>
      <c r="G14" s="6">
        <f t="shared" si="1"/>
        <v>0</v>
      </c>
      <c r="H14" s="6">
        <f t="shared" si="2"/>
        <v>321.21072775184126</v>
      </c>
      <c r="I14" s="21">
        <v>49143063.810000002</v>
      </c>
      <c r="J14" s="21"/>
      <c r="K14" s="45">
        <v>310.94850661958225</v>
      </c>
      <c r="L14" s="7">
        <f t="shared" si="3"/>
        <v>-0.17101679867769731</v>
      </c>
      <c r="M14" s="7">
        <f t="shared" si="4"/>
        <v>3.3002960020045782E-2</v>
      </c>
    </row>
    <row r="15" spans="1:13" x14ac:dyDescent="0.25">
      <c r="A15" s="17" t="s">
        <v>13</v>
      </c>
      <c r="B15" s="21"/>
      <c r="C15" s="21"/>
      <c r="D15" s="21"/>
      <c r="E15" s="21"/>
      <c r="F15" s="6">
        <f t="shared" si="0"/>
        <v>0</v>
      </c>
      <c r="G15" s="6">
        <f t="shared" si="1"/>
        <v>0</v>
      </c>
      <c r="H15" s="6">
        <f t="shared" si="2"/>
        <v>0</v>
      </c>
      <c r="I15" s="21">
        <v>1014882</v>
      </c>
      <c r="J15" s="21"/>
      <c r="K15" s="45">
        <v>290.79713467048708</v>
      </c>
      <c r="L15" s="7">
        <f t="shared" si="3"/>
        <v>-1</v>
      </c>
      <c r="M15" s="7">
        <f t="shared" si="4"/>
        <v>-1</v>
      </c>
    </row>
    <row r="16" spans="1:13" x14ac:dyDescent="0.25">
      <c r="A16" s="17" t="s">
        <v>14</v>
      </c>
      <c r="B16" s="21">
        <v>1165010</v>
      </c>
      <c r="C16" s="21"/>
      <c r="D16" s="21">
        <v>3506.95</v>
      </c>
      <c r="E16" s="21"/>
      <c r="F16" s="6">
        <f t="shared" si="0"/>
        <v>332.20034502915638</v>
      </c>
      <c r="G16" s="6">
        <f t="shared" si="1"/>
        <v>0</v>
      </c>
      <c r="H16" s="6">
        <f t="shared" si="2"/>
        <v>332.20034502915638</v>
      </c>
      <c r="I16" s="21">
        <v>5542798.7999999998</v>
      </c>
      <c r="J16" s="21"/>
      <c r="K16" s="45">
        <v>287.88525722595892</v>
      </c>
      <c r="L16" s="7">
        <f t="shared" si="3"/>
        <v>-0.78981557115152723</v>
      </c>
      <c r="M16" s="7">
        <f t="shared" si="4"/>
        <v>0.15393316153183517</v>
      </c>
    </row>
    <row r="17" spans="1:13" x14ac:dyDescent="0.25">
      <c r="A17" s="17" t="s">
        <v>15</v>
      </c>
      <c r="B17" s="21">
        <v>1444903</v>
      </c>
      <c r="C17" s="21"/>
      <c r="D17" s="21">
        <v>5813.3</v>
      </c>
      <c r="E17" s="21"/>
      <c r="F17" s="6">
        <f t="shared" si="0"/>
        <v>248.55125316085528</v>
      </c>
      <c r="G17" s="6">
        <f t="shared" si="1"/>
        <v>0</v>
      </c>
      <c r="H17" s="6">
        <f t="shared" si="2"/>
        <v>248.55125316085528</v>
      </c>
      <c r="I17" s="21">
        <v>5598848</v>
      </c>
      <c r="J17" s="21"/>
      <c r="K17" s="45">
        <v>254.9253051765038</v>
      </c>
      <c r="L17" s="7">
        <f t="shared" si="3"/>
        <v>-0.74192851815230565</v>
      </c>
      <c r="M17" s="7">
        <f t="shared" si="4"/>
        <v>-2.5003606492636284E-2</v>
      </c>
    </row>
    <row r="18" spans="1:13" x14ac:dyDescent="0.25">
      <c r="A18" s="17" t="s">
        <v>16</v>
      </c>
      <c r="B18" s="21">
        <v>23961984.460000001</v>
      </c>
      <c r="C18" s="21"/>
      <c r="D18" s="21">
        <v>83587.91</v>
      </c>
      <c r="E18" s="21"/>
      <c r="F18" s="6">
        <f t="shared" si="0"/>
        <v>286.66806551330211</v>
      </c>
      <c r="G18" s="6">
        <f t="shared" si="1"/>
        <v>0</v>
      </c>
      <c r="H18" s="6">
        <f t="shared" si="2"/>
        <v>286.66806551330211</v>
      </c>
      <c r="I18" s="21">
        <v>26963863.309999999</v>
      </c>
      <c r="J18" s="21"/>
      <c r="K18" s="45">
        <v>291.91138413617489</v>
      </c>
      <c r="L18" s="7">
        <f t="shared" si="3"/>
        <v>-0.11132970136689208</v>
      </c>
      <c r="M18" s="7">
        <f t="shared" si="4"/>
        <v>-1.7962021722410119E-2</v>
      </c>
    </row>
    <row r="19" spans="1:13" x14ac:dyDescent="0.25">
      <c r="A19" s="17" t="s">
        <v>17</v>
      </c>
      <c r="B19" s="21">
        <v>2687384</v>
      </c>
      <c r="C19" s="21"/>
      <c r="D19" s="21">
        <v>10311</v>
      </c>
      <c r="E19" s="21"/>
      <c r="F19" s="6">
        <f t="shared" si="0"/>
        <v>260.63272233536998</v>
      </c>
      <c r="G19" s="6">
        <f t="shared" si="1"/>
        <v>0</v>
      </c>
      <c r="H19" s="6">
        <f t="shared" si="2"/>
        <v>260.63272233536998</v>
      </c>
      <c r="I19" s="21"/>
      <c r="J19" s="21"/>
      <c r="K19" s="45">
        <v>0</v>
      </c>
      <c r="L19" s="7">
        <f t="shared" si="3"/>
        <v>0</v>
      </c>
      <c r="M19" s="7">
        <f t="shared" si="4"/>
        <v>0</v>
      </c>
    </row>
    <row r="20" spans="1:13" x14ac:dyDescent="0.25">
      <c r="A20" s="17" t="s">
        <v>18</v>
      </c>
      <c r="B20" s="21">
        <v>3241423.5</v>
      </c>
      <c r="C20" s="21">
        <v>2724456</v>
      </c>
      <c r="D20" s="21">
        <v>12186</v>
      </c>
      <c r="E20" s="21">
        <v>13485</v>
      </c>
      <c r="F20" s="6">
        <f t="shared" si="0"/>
        <v>265.99569177744951</v>
      </c>
      <c r="G20" s="6">
        <f t="shared" si="1"/>
        <v>202.03604004449389</v>
      </c>
      <c r="H20" s="6">
        <f t="shared" si="2"/>
        <v>232.39762767324996</v>
      </c>
      <c r="I20" s="21">
        <v>4665152.5</v>
      </c>
      <c r="J20" s="21"/>
      <c r="K20" s="45">
        <v>259.67284517547523</v>
      </c>
      <c r="L20" s="7">
        <f t="shared" si="3"/>
        <v>-0.30518380696022263</v>
      </c>
      <c r="M20" s="7">
        <f t="shared" si="4"/>
        <v>-0.10503684928546883</v>
      </c>
    </row>
    <row r="21" spans="1:13" x14ac:dyDescent="0.25">
      <c r="A21" s="17" t="s">
        <v>19</v>
      </c>
      <c r="B21" s="21">
        <v>17793000</v>
      </c>
      <c r="C21" s="21"/>
      <c r="D21" s="21">
        <v>61264</v>
      </c>
      <c r="E21" s="21"/>
      <c r="F21" s="6">
        <f t="shared" si="0"/>
        <v>290.43157482371379</v>
      </c>
      <c r="G21" s="6">
        <f t="shared" si="1"/>
        <v>0</v>
      </c>
      <c r="H21" s="6">
        <f t="shared" si="2"/>
        <v>290.43157482371379</v>
      </c>
      <c r="I21" s="21">
        <v>20557146</v>
      </c>
      <c r="J21" s="21"/>
      <c r="K21" s="45">
        <v>251.59281832868263</v>
      </c>
      <c r="L21" s="7">
        <f t="shared" si="3"/>
        <v>-0.13446156387661984</v>
      </c>
      <c r="M21" s="7">
        <f t="shared" si="4"/>
        <v>0.15437148306948864</v>
      </c>
    </row>
    <row r="22" spans="1:13" s="11" customFormat="1" x14ac:dyDescent="0.25">
      <c r="A22" s="18" t="s">
        <v>20</v>
      </c>
      <c r="B22" s="41">
        <f>SUM(B7:B21)</f>
        <v>142119590.18000001</v>
      </c>
      <c r="C22" s="41">
        <f>SUM(C7:C21)</f>
        <v>2724456</v>
      </c>
      <c r="D22" s="41">
        <f>SUM(D7:D21)</f>
        <v>487360.98</v>
      </c>
      <c r="E22" s="41">
        <f>SUM(E7:E21)</f>
        <v>13485</v>
      </c>
      <c r="F22" s="9">
        <f>IF(D22=0,0,B22/D22)</f>
        <v>291.61052282027174</v>
      </c>
      <c r="G22" s="9">
        <f>IF(E22=0,0,C22/E22)</f>
        <v>202.03604004449389</v>
      </c>
      <c r="H22" s="9">
        <f>IF(D22+E22=0,0,(B22+C22)/(D22+E22))</f>
        <v>289.19877959288004</v>
      </c>
      <c r="I22" s="23">
        <v>142373482.20999998</v>
      </c>
      <c r="J22" s="23">
        <v>988190.31</v>
      </c>
      <c r="K22" s="46">
        <v>281.40031477759766</v>
      </c>
      <c r="L22" s="32">
        <f t="shared" si="3"/>
        <v>-1.7832817323768359E-3</v>
      </c>
      <c r="M22" s="32">
        <f t="shared" si="4"/>
        <v>2.7713063581488305E-2</v>
      </c>
    </row>
    <row r="25" spans="1:13" ht="20.25" x14ac:dyDescent="0.3">
      <c r="A25" s="20" t="str">
        <f>"MÅLESTATISTIKK FOR BETONGFAGENE - 2. HALVÅR "&amp;FORS!$A$14</f>
        <v>MÅLESTATISTIKK FOR BETONGFAGENE - 2. HALVÅR 2015</v>
      </c>
    </row>
    <row r="26" spans="1:13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25">
      <c r="A27" s="15"/>
      <c r="B27" s="2" t="s">
        <v>4</v>
      </c>
      <c r="C27" s="3"/>
      <c r="D27" s="2" t="s">
        <v>5</v>
      </c>
      <c r="E27" s="3"/>
      <c r="F27" s="2" t="str">
        <f>"Fortjeneste 2. halvår  "&amp;FORS!$A$14-0</f>
        <v>Fortjeneste 2. halvår  2015</v>
      </c>
      <c r="G27" s="5"/>
      <c r="H27" s="3"/>
      <c r="I27" s="2" t="str">
        <f>" 2. halvår  "&amp;FORS!$A$14-1</f>
        <v xml:space="preserve"> 2. halvår  2014</v>
      </c>
      <c r="J27" s="5"/>
      <c r="K27" s="3"/>
      <c r="L27" s="47" t="s">
        <v>31</v>
      </c>
      <c r="M27" s="3"/>
    </row>
    <row r="28" spans="1:13" x14ac:dyDescent="0.25">
      <c r="A28" s="48"/>
      <c r="B28" s="49" t="s">
        <v>6</v>
      </c>
      <c r="C28" s="49" t="s">
        <v>6</v>
      </c>
      <c r="D28" s="49" t="s">
        <v>6</v>
      </c>
      <c r="E28" s="49" t="s">
        <v>6</v>
      </c>
      <c r="F28" s="49" t="s">
        <v>6</v>
      </c>
      <c r="G28" s="49" t="s">
        <v>6</v>
      </c>
      <c r="H28" s="50" t="s">
        <v>35</v>
      </c>
      <c r="I28" s="49" t="s">
        <v>6</v>
      </c>
      <c r="J28" s="49" t="s">
        <v>6</v>
      </c>
      <c r="K28" s="50" t="s">
        <v>33</v>
      </c>
      <c r="L28" s="49" t="s">
        <v>6</v>
      </c>
      <c r="M28" s="50" t="s">
        <v>33</v>
      </c>
    </row>
    <row r="29" spans="1:13" x14ac:dyDescent="0.25">
      <c r="A29" s="52"/>
      <c r="B29" s="53" t="s">
        <v>32</v>
      </c>
      <c r="C29" s="53" t="s">
        <v>34</v>
      </c>
      <c r="D29" s="53" t="s">
        <v>32</v>
      </c>
      <c r="E29" s="53" t="s">
        <v>34</v>
      </c>
      <c r="F29" s="53" t="s">
        <v>32</v>
      </c>
      <c r="G29" s="53" t="s">
        <v>34</v>
      </c>
      <c r="H29" s="54" t="s">
        <v>36</v>
      </c>
      <c r="I29" s="53" t="s">
        <v>32</v>
      </c>
      <c r="J29" s="53" t="s">
        <v>34</v>
      </c>
      <c r="K29" s="54" t="s">
        <v>30</v>
      </c>
      <c r="L29" s="53" t="s">
        <v>32</v>
      </c>
      <c r="M29" s="54" t="s">
        <v>30</v>
      </c>
    </row>
    <row r="30" spans="1:13" x14ac:dyDescent="0.25">
      <c r="A30" s="17" t="s">
        <v>27</v>
      </c>
      <c r="B30" s="21">
        <v>4355976</v>
      </c>
      <c r="C30" s="72">
        <v>83831</v>
      </c>
      <c r="D30" s="68">
        <v>15595</v>
      </c>
      <c r="E30" s="73">
        <v>478</v>
      </c>
      <c r="F30" s="6">
        <f>IF(D30=0,0,B30/D30)</f>
        <v>279.31875601154218</v>
      </c>
      <c r="G30" s="6">
        <f>IF(E30=0,0,C30/E30)</f>
        <v>175.37866108786611</v>
      </c>
      <c r="H30" s="6">
        <f>IF(D30+E30=0,0,(B30+C30)/(D30+E30))</f>
        <v>276.22764885211222</v>
      </c>
      <c r="I30" s="4">
        <v>1997180</v>
      </c>
      <c r="J30" s="4"/>
      <c r="K30" s="6">
        <v>269.37955219854331</v>
      </c>
      <c r="L30" s="7">
        <f>IF(I30=0,0,(B30-I30)/I30)</f>
        <v>1.1810632992519452</v>
      </c>
      <c r="M30" s="7">
        <f>IF(K30=0,0,(H30-K30)/K30)</f>
        <v>2.5421738946694812E-2</v>
      </c>
    </row>
    <row r="31" spans="1:13" x14ac:dyDescent="0.25">
      <c r="A31" s="17" t="s">
        <v>7</v>
      </c>
      <c r="B31" s="61">
        <v>20581258.77</v>
      </c>
      <c r="C31" s="21"/>
      <c r="D31" s="61">
        <v>73921.25</v>
      </c>
      <c r="E31" s="21"/>
      <c r="F31" s="6">
        <f t="shared" ref="F31:F44" si="5">IF(D31=0,0,B31/D31)</f>
        <v>278.42141156974481</v>
      </c>
      <c r="G31" s="6">
        <f t="shared" ref="G31:G44" si="6">IF(E31=0,0,C31/E31)</f>
        <v>0</v>
      </c>
      <c r="H31" s="6">
        <f t="shared" ref="H31:H44" si="7">IF(D31+E31=0,0,(B31+C31)/(D31+E31))</f>
        <v>278.42141156974481</v>
      </c>
      <c r="I31" s="4">
        <v>22246339</v>
      </c>
      <c r="J31" s="4"/>
      <c r="K31" s="6">
        <v>285.14754616112856</v>
      </c>
      <c r="L31" s="7">
        <f t="shared" ref="L31:L45" si="8">IF(I31=0,0,(B31-I31)/I31)</f>
        <v>-7.4847381854605405E-2</v>
      </c>
      <c r="M31" s="7">
        <f t="shared" ref="M31:M45" si="9">IF(K31=0,0,(H31-K31)/K31)</f>
        <v>-2.3588260470539038E-2</v>
      </c>
    </row>
    <row r="32" spans="1:13" x14ac:dyDescent="0.25">
      <c r="A32" s="17" t="s">
        <v>28</v>
      </c>
      <c r="B32" s="84">
        <f>902749.82+432079.03+1684173.31+293420.7+48499.71</f>
        <v>3360922.5700000003</v>
      </c>
      <c r="C32" s="85"/>
      <c r="D32" s="86">
        <f>2529.6+1476+4334.6+914.5+160</f>
        <v>9414.7000000000007</v>
      </c>
      <c r="E32" s="21"/>
      <c r="F32" s="6">
        <f>IF(D32=0,0,B32/D32)</f>
        <v>356.98668783923017</v>
      </c>
      <c r="G32" s="6">
        <f>IF(E32=0,0,C32/E32)</f>
        <v>0</v>
      </c>
      <c r="H32" s="6">
        <f>IF(D32+E32=0,0,(B32+C32)/(D32+E32))</f>
        <v>356.98668783923017</v>
      </c>
      <c r="I32" s="4">
        <v>1723423.11</v>
      </c>
      <c r="J32" s="4"/>
      <c r="K32" s="6">
        <v>300.95575133152886</v>
      </c>
      <c r="L32" s="7">
        <f t="shared" si="8"/>
        <v>0.95014361273129277</v>
      </c>
      <c r="M32" s="7">
        <f t="shared" si="9"/>
        <v>0.18617665972423428</v>
      </c>
    </row>
    <row r="33" spans="1:13" x14ac:dyDescent="0.25">
      <c r="A33" s="17" t="s">
        <v>8</v>
      </c>
      <c r="B33" s="21"/>
      <c r="C33" s="21"/>
      <c r="D33" s="21"/>
      <c r="E33" s="21"/>
      <c r="F33" s="6">
        <f t="shared" si="5"/>
        <v>0</v>
      </c>
      <c r="G33" s="6">
        <f t="shared" si="6"/>
        <v>0</v>
      </c>
      <c r="H33" s="6">
        <f t="shared" si="7"/>
        <v>0</v>
      </c>
      <c r="I33" s="4"/>
      <c r="J33" s="4"/>
      <c r="K33" s="6">
        <v>0</v>
      </c>
      <c r="L33" s="7">
        <f t="shared" si="8"/>
        <v>0</v>
      </c>
      <c r="M33" s="7">
        <f t="shared" si="9"/>
        <v>0</v>
      </c>
    </row>
    <row r="34" spans="1:13" x14ac:dyDescent="0.25">
      <c r="A34" s="17" t="s">
        <v>9</v>
      </c>
      <c r="B34" s="21">
        <v>10138026</v>
      </c>
      <c r="C34" s="21"/>
      <c r="D34" s="21">
        <v>39537.08</v>
      </c>
      <c r="E34" s="21"/>
      <c r="F34" s="6">
        <f t="shared" si="5"/>
        <v>256.4181775690061</v>
      </c>
      <c r="G34" s="6">
        <f t="shared" si="6"/>
        <v>0</v>
      </c>
      <c r="H34" s="6">
        <f t="shared" si="7"/>
        <v>256.4181775690061</v>
      </c>
      <c r="I34" s="4">
        <v>12609917</v>
      </c>
      <c r="J34" s="4"/>
      <c r="K34" s="6">
        <v>253.53956429512118</v>
      </c>
      <c r="L34" s="7">
        <f t="shared" si="8"/>
        <v>-0.19602753927722125</v>
      </c>
      <c r="M34" s="7">
        <f t="shared" si="9"/>
        <v>1.1353704428292716E-2</v>
      </c>
    </row>
    <row r="35" spans="1:13" x14ac:dyDescent="0.25">
      <c r="A35" s="17" t="s">
        <v>10</v>
      </c>
      <c r="B35" s="21">
        <v>5237487.46</v>
      </c>
      <c r="C35" s="21"/>
      <c r="D35" s="21">
        <v>19435.72</v>
      </c>
      <c r="E35" s="21"/>
      <c r="F35" s="6">
        <f t="shared" si="5"/>
        <v>269.47740860642153</v>
      </c>
      <c r="G35" s="6">
        <f t="shared" si="6"/>
        <v>0</v>
      </c>
      <c r="H35" s="6">
        <f t="shared" si="7"/>
        <v>269.47740860642153</v>
      </c>
      <c r="I35" s="4">
        <v>2420497.31</v>
      </c>
      <c r="J35" s="4"/>
      <c r="K35" s="6">
        <v>235.13191493082036</v>
      </c>
      <c r="L35" s="7">
        <f t="shared" si="8"/>
        <v>1.1638063543231121</v>
      </c>
      <c r="M35" s="7">
        <f t="shared" si="9"/>
        <v>0.14606904250197672</v>
      </c>
    </row>
    <row r="36" spans="1:13" x14ac:dyDescent="0.25">
      <c r="A36" s="17" t="s">
        <v>11</v>
      </c>
      <c r="B36" s="21"/>
      <c r="C36" s="21"/>
      <c r="D36" s="21"/>
      <c r="E36" s="21"/>
      <c r="F36" s="6">
        <f t="shared" si="5"/>
        <v>0</v>
      </c>
      <c r="G36" s="6">
        <f t="shared" si="6"/>
        <v>0</v>
      </c>
      <c r="H36" s="6">
        <f t="shared" si="7"/>
        <v>0</v>
      </c>
      <c r="I36" s="4"/>
      <c r="J36" s="4"/>
      <c r="K36" s="6">
        <v>0</v>
      </c>
      <c r="L36" s="7">
        <f t="shared" si="8"/>
        <v>0</v>
      </c>
      <c r="M36" s="7">
        <f t="shared" si="9"/>
        <v>0</v>
      </c>
    </row>
    <row r="37" spans="1:13" x14ac:dyDescent="0.25">
      <c r="A37" s="17" t="s">
        <v>12</v>
      </c>
      <c r="B37" s="74">
        <v>33858607.240000002</v>
      </c>
      <c r="C37" s="62"/>
      <c r="D37" s="75">
        <v>107364.58</v>
      </c>
      <c r="E37" s="21"/>
      <c r="F37" s="6">
        <f t="shared" si="5"/>
        <v>315.36105520088654</v>
      </c>
      <c r="G37" s="6">
        <f t="shared" si="6"/>
        <v>0</v>
      </c>
      <c r="H37" s="6">
        <f t="shared" si="7"/>
        <v>315.36105520088654</v>
      </c>
      <c r="I37" s="4">
        <v>50325400.009999998</v>
      </c>
      <c r="J37" s="4"/>
      <c r="K37" s="6">
        <v>314.80292623961776</v>
      </c>
      <c r="L37" s="7">
        <f t="shared" si="8"/>
        <v>-0.32720639610868335</v>
      </c>
      <c r="M37" s="7">
        <f t="shared" si="9"/>
        <v>1.772947182974877E-3</v>
      </c>
    </row>
    <row r="38" spans="1:13" x14ac:dyDescent="0.25">
      <c r="A38" s="17" t="s">
        <v>13</v>
      </c>
      <c r="B38" s="21"/>
      <c r="C38" s="21"/>
      <c r="D38" s="21"/>
      <c r="E38" s="21"/>
      <c r="F38" s="6">
        <f t="shared" si="5"/>
        <v>0</v>
      </c>
      <c r="G38" s="6">
        <f t="shared" si="6"/>
        <v>0</v>
      </c>
      <c r="H38" s="6">
        <f t="shared" si="7"/>
        <v>0</v>
      </c>
      <c r="I38" s="4"/>
      <c r="J38" s="4"/>
      <c r="K38" s="6">
        <v>0</v>
      </c>
      <c r="L38" s="7">
        <f t="shared" si="8"/>
        <v>0</v>
      </c>
      <c r="M38" s="7">
        <f t="shared" si="9"/>
        <v>0</v>
      </c>
    </row>
    <row r="39" spans="1:13" x14ac:dyDescent="0.25">
      <c r="A39" s="17" t="s">
        <v>14</v>
      </c>
      <c r="B39" s="21">
        <v>484919</v>
      </c>
      <c r="C39" s="21"/>
      <c r="D39" s="68">
        <v>1536.3</v>
      </c>
      <c r="E39" s="21"/>
      <c r="F39" s="6">
        <f t="shared" si="5"/>
        <v>315.6408253596303</v>
      </c>
      <c r="G39" s="6">
        <f t="shared" si="6"/>
        <v>0</v>
      </c>
      <c r="H39" s="6">
        <f t="shared" si="7"/>
        <v>315.6408253596303</v>
      </c>
      <c r="I39" s="4">
        <v>3298930</v>
      </c>
      <c r="J39" s="4"/>
      <c r="K39" s="6">
        <v>252.38929522293969</v>
      </c>
      <c r="L39" s="7">
        <f t="shared" si="8"/>
        <v>-0.85300718717887314</v>
      </c>
      <c r="M39" s="7">
        <f t="shared" si="9"/>
        <v>0.25061098601990811</v>
      </c>
    </row>
    <row r="40" spans="1:13" x14ac:dyDescent="0.25">
      <c r="A40" s="17" t="s">
        <v>15</v>
      </c>
      <c r="B40" s="21"/>
      <c r="C40" s="21"/>
      <c r="D40" s="21"/>
      <c r="E40" s="21"/>
      <c r="F40" s="6">
        <f t="shared" si="5"/>
        <v>0</v>
      </c>
      <c r="G40" s="6">
        <f t="shared" si="6"/>
        <v>0</v>
      </c>
      <c r="H40" s="6">
        <f t="shared" si="7"/>
        <v>0</v>
      </c>
      <c r="I40" s="4">
        <v>2958447</v>
      </c>
      <c r="J40" s="4"/>
      <c r="K40" s="6">
        <v>262.93567137118276</v>
      </c>
      <c r="L40" s="7">
        <f t="shared" si="8"/>
        <v>-1</v>
      </c>
      <c r="M40" s="7">
        <f t="shared" si="9"/>
        <v>-1</v>
      </c>
    </row>
    <row r="41" spans="1:13" x14ac:dyDescent="0.25">
      <c r="A41" s="17" t="s">
        <v>16</v>
      </c>
      <c r="B41" s="71">
        <v>32689747.890000001</v>
      </c>
      <c r="C41" s="21"/>
      <c r="D41" s="76">
        <v>112528.95</v>
      </c>
      <c r="E41" s="21"/>
      <c r="F41" s="6">
        <f t="shared" si="5"/>
        <v>290.50078126562101</v>
      </c>
      <c r="G41" s="6">
        <f t="shared" si="6"/>
        <v>0</v>
      </c>
      <c r="H41" s="6">
        <f t="shared" si="7"/>
        <v>290.50078126562101</v>
      </c>
      <c r="I41" s="4">
        <v>27557674.870000001</v>
      </c>
      <c r="J41" s="4"/>
      <c r="K41" s="6">
        <v>282.68077088503475</v>
      </c>
      <c r="L41" s="7">
        <f t="shared" si="8"/>
        <v>0.18623026232111139</v>
      </c>
      <c r="M41" s="7">
        <f t="shared" si="9"/>
        <v>2.7663750725254101E-2</v>
      </c>
    </row>
    <row r="42" spans="1:13" x14ac:dyDescent="0.25">
      <c r="A42" s="17" t="s">
        <v>17</v>
      </c>
      <c r="B42" s="87">
        <v>179975</v>
      </c>
      <c r="C42" s="88"/>
      <c r="D42" s="87">
        <v>785</v>
      </c>
      <c r="E42" s="21"/>
      <c r="F42" s="6">
        <f t="shared" si="5"/>
        <v>229.26751592356689</v>
      </c>
      <c r="G42" s="6">
        <f t="shared" si="6"/>
        <v>0</v>
      </c>
      <c r="H42" s="6">
        <f t="shared" si="7"/>
        <v>229.26751592356689</v>
      </c>
      <c r="I42" s="4"/>
      <c r="J42" s="4"/>
      <c r="K42" s="6">
        <v>0</v>
      </c>
      <c r="L42" s="7">
        <f t="shared" si="8"/>
        <v>0</v>
      </c>
      <c r="M42" s="7">
        <f t="shared" si="9"/>
        <v>0</v>
      </c>
    </row>
    <row r="43" spans="1:13" x14ac:dyDescent="0.25">
      <c r="A43" s="17" t="s">
        <v>18</v>
      </c>
      <c r="B43" s="21">
        <v>2590331.5</v>
      </c>
      <c r="C43" s="21"/>
      <c r="D43" s="21">
        <v>9187.5</v>
      </c>
      <c r="E43" s="21"/>
      <c r="F43" s="6">
        <f t="shared" si="5"/>
        <v>281.94084353741499</v>
      </c>
      <c r="G43" s="6">
        <f t="shared" si="6"/>
        <v>0</v>
      </c>
      <c r="H43" s="6">
        <f t="shared" si="7"/>
        <v>281.94084353741499</v>
      </c>
      <c r="I43" s="4">
        <v>6747092</v>
      </c>
      <c r="J43" s="4"/>
      <c r="K43" s="6">
        <v>275.32408389782097</v>
      </c>
      <c r="L43" s="7">
        <f t="shared" si="8"/>
        <v>-0.61608178753157661</v>
      </c>
      <c r="M43" s="7">
        <f t="shared" si="9"/>
        <v>2.4032622013734375E-2</v>
      </c>
    </row>
    <row r="44" spans="1:13" x14ac:dyDescent="0.25">
      <c r="A44" s="17" t="s">
        <v>19</v>
      </c>
      <c r="B44" s="69">
        <v>7182385</v>
      </c>
      <c r="C44" s="69">
        <v>1482017</v>
      </c>
      <c r="D44" s="70">
        <v>23120</v>
      </c>
      <c r="E44" s="64">
        <v>7699</v>
      </c>
      <c r="F44" s="6">
        <f t="shared" si="5"/>
        <v>310.65679065743944</v>
      </c>
      <c r="G44" s="6">
        <f t="shared" si="6"/>
        <v>192.49473957656838</v>
      </c>
      <c r="H44" s="6">
        <f t="shared" si="7"/>
        <v>281.13832376131609</v>
      </c>
      <c r="I44" s="4">
        <v>2285055</v>
      </c>
      <c r="J44" s="4"/>
      <c r="K44" s="6">
        <v>271.22314540059347</v>
      </c>
      <c r="L44" s="7">
        <f t="shared" si="8"/>
        <v>2.1432000542656522</v>
      </c>
      <c r="M44" s="7">
        <f t="shared" si="9"/>
        <v>3.6557272227184065E-2</v>
      </c>
    </row>
    <row r="45" spans="1:13" x14ac:dyDescent="0.25">
      <c r="A45" s="18" t="s">
        <v>20</v>
      </c>
      <c r="B45" s="8">
        <f>SUM(B30:B44)</f>
        <v>120659636.43000001</v>
      </c>
      <c r="C45" s="8">
        <f>SUM(C30:C44)</f>
        <v>1565848</v>
      </c>
      <c r="D45" s="8">
        <f>SUM(D30:D44)</f>
        <v>412426.08</v>
      </c>
      <c r="E45" s="8">
        <f>SUM(E30:E44)</f>
        <v>8177</v>
      </c>
      <c r="F45" s="9">
        <f>IF(D45=0,0,B45/D45)</f>
        <v>292.56063639331444</v>
      </c>
      <c r="G45" s="9">
        <f>IF(E45=0,0,C45/E45)</f>
        <v>191.49419102360278</v>
      </c>
      <c r="H45" s="9">
        <f>IF(D45+E45=0,0,(B45+C45)/(D45+E45))</f>
        <v>290.59579028760322</v>
      </c>
      <c r="I45" s="8">
        <v>134169955.30000001</v>
      </c>
      <c r="J45" s="8">
        <v>0</v>
      </c>
      <c r="K45" s="9">
        <v>288.04776416186121</v>
      </c>
      <c r="L45" s="32">
        <f t="shared" si="8"/>
        <v>-0.10069556064016967</v>
      </c>
      <c r="M45" s="32">
        <f t="shared" si="9"/>
        <v>8.8458458726664961E-3</v>
      </c>
    </row>
    <row r="48" spans="1:13" ht="20.25" x14ac:dyDescent="0.3">
      <c r="A48" s="20" t="str">
        <f>"MÅLESTATISTIKK FOR BETONGFAGENE - GJENNOMSNITT HELE ÅRET  "&amp;FORS!$A$14</f>
        <v>MÅLESTATISTIKK FOR BETONGFAGENE - GJENNOMSNITT HELE ÅRET  2015</v>
      </c>
    </row>
    <row r="49" spans="1:13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5"/>
      <c r="B50" s="2" t="s">
        <v>4</v>
      </c>
      <c r="C50" s="3"/>
      <c r="D50" s="2" t="s">
        <v>5</v>
      </c>
      <c r="E50" s="3"/>
      <c r="F50" s="2" t="str">
        <f>"Fortjeneste hele  "&amp;FORS!$A$14-0</f>
        <v>Fortjeneste hele  2015</v>
      </c>
      <c r="G50" s="5"/>
      <c r="H50" s="3"/>
      <c r="I50" s="2" t="str">
        <f>" Hele året  "&amp;FORS!$A$14-1</f>
        <v xml:space="preserve"> Hele året  2014</v>
      </c>
      <c r="J50" s="5"/>
      <c r="K50" s="3"/>
      <c r="L50" s="47" t="s">
        <v>31</v>
      </c>
      <c r="M50" s="3"/>
    </row>
    <row r="51" spans="1:13" x14ac:dyDescent="0.25">
      <c r="A51" s="48"/>
      <c r="B51" s="49" t="s">
        <v>6</v>
      </c>
      <c r="C51" s="49" t="s">
        <v>6</v>
      </c>
      <c r="D51" s="49" t="s">
        <v>6</v>
      </c>
      <c r="E51" s="49" t="s">
        <v>6</v>
      </c>
      <c r="F51" s="49" t="s">
        <v>6</v>
      </c>
      <c r="G51" s="49" t="s">
        <v>6</v>
      </c>
      <c r="H51" s="50" t="s">
        <v>35</v>
      </c>
      <c r="I51" s="49" t="s">
        <v>6</v>
      </c>
      <c r="J51" s="49" t="s">
        <v>6</v>
      </c>
      <c r="K51" s="50" t="s">
        <v>33</v>
      </c>
      <c r="L51" s="49" t="s">
        <v>6</v>
      </c>
      <c r="M51" s="50" t="s">
        <v>33</v>
      </c>
    </row>
    <row r="52" spans="1:13" x14ac:dyDescent="0.25">
      <c r="A52" s="52"/>
      <c r="B52" s="53" t="s">
        <v>32</v>
      </c>
      <c r="C52" s="53" t="s">
        <v>34</v>
      </c>
      <c r="D52" s="53" t="s">
        <v>32</v>
      </c>
      <c r="E52" s="53" t="s">
        <v>34</v>
      </c>
      <c r="F52" s="53" t="s">
        <v>32</v>
      </c>
      <c r="G52" s="53" t="s">
        <v>34</v>
      </c>
      <c r="H52" s="54" t="s">
        <v>36</v>
      </c>
      <c r="I52" s="53" t="s">
        <v>32</v>
      </c>
      <c r="J52" s="53" t="s">
        <v>34</v>
      </c>
      <c r="K52" s="54" t="s">
        <v>30</v>
      </c>
      <c r="L52" s="53" t="s">
        <v>32</v>
      </c>
      <c r="M52" s="54" t="s">
        <v>30</v>
      </c>
    </row>
    <row r="53" spans="1:13" x14ac:dyDescent="0.25">
      <c r="A53" s="17" t="s">
        <v>27</v>
      </c>
      <c r="B53" s="4">
        <f>B7+B30</f>
        <v>7655258</v>
      </c>
      <c r="C53" s="4">
        <f>C30</f>
        <v>83831</v>
      </c>
      <c r="D53" s="4">
        <f>D7+D30</f>
        <v>27813</v>
      </c>
      <c r="E53" s="4">
        <f>E7+E30</f>
        <v>478</v>
      </c>
      <c r="F53" s="6">
        <f t="shared" ref="F53:F67" si="10">IF(D53=0,0,B53/D53)</f>
        <v>275.24028332074931</v>
      </c>
      <c r="G53" s="6">
        <f>IF(E53=0,0,C53/E53)</f>
        <v>175.37866108786611</v>
      </c>
      <c r="H53" s="6">
        <f t="shared" ref="H53:H67" si="11">IF(D53+E53=0,0,(B53+C53)/(D53+E53))</f>
        <v>273.55303806864373</v>
      </c>
      <c r="I53" s="4">
        <v>7920114</v>
      </c>
      <c r="J53" s="4">
        <v>417010</v>
      </c>
      <c r="K53" s="6">
        <v>262.42127793515897</v>
      </c>
      <c r="L53" s="7">
        <f>IF(I53=0,0,(B53-I53)/I53)</f>
        <v>-3.3440932794654217E-2</v>
      </c>
      <c r="M53" s="7">
        <f>IF(K53=0,0,(H53-K53)/K53)</f>
        <v>4.2419426584132711E-2</v>
      </c>
    </row>
    <row r="54" spans="1:13" x14ac:dyDescent="0.25">
      <c r="A54" s="17" t="s">
        <v>7</v>
      </c>
      <c r="B54" s="4">
        <f>B8+B31</f>
        <v>57974717.870000005</v>
      </c>
      <c r="C54" s="4"/>
      <c r="D54" s="4">
        <f>D8+D31</f>
        <v>206071.66</v>
      </c>
      <c r="E54" s="4"/>
      <c r="F54" s="6">
        <f t="shared" si="10"/>
        <v>281.33280369556883</v>
      </c>
      <c r="G54" s="6">
        <f t="shared" ref="G54:G67" si="12">IF(E54=0,0,C54/E54)</f>
        <v>0</v>
      </c>
      <c r="H54" s="6">
        <f t="shared" si="11"/>
        <v>281.33280369556883</v>
      </c>
      <c r="I54" s="4">
        <v>30404952.059999999</v>
      </c>
      <c r="J54" s="4">
        <v>0</v>
      </c>
      <c r="K54" s="6">
        <v>284.18807101750053</v>
      </c>
      <c r="L54" s="7">
        <f t="shared" ref="L54:L68" si="13">IF(I54=0,0,(B54-I54)/I54)</f>
        <v>0.90675248412149634</v>
      </c>
      <c r="M54" s="7">
        <f t="shared" ref="M54:M68" si="14">IF(K54=0,0,(H54-K54)/K54)</f>
        <v>-1.004710476308443E-2</v>
      </c>
    </row>
    <row r="55" spans="1:13" x14ac:dyDescent="0.25">
      <c r="A55" s="17" t="s">
        <v>28</v>
      </c>
      <c r="B55" s="4"/>
      <c r="C55" s="4"/>
      <c r="D55" s="4"/>
      <c r="E55" s="4"/>
      <c r="F55" s="6">
        <f t="shared" si="10"/>
        <v>0</v>
      </c>
      <c r="G55" s="6">
        <f t="shared" si="12"/>
        <v>0</v>
      </c>
      <c r="H55" s="6">
        <f t="shared" si="11"/>
        <v>0</v>
      </c>
      <c r="I55" s="4">
        <v>2436994.3200000003</v>
      </c>
      <c r="J55" s="4">
        <v>0</v>
      </c>
      <c r="K55" s="6">
        <v>287.83964093781378</v>
      </c>
      <c r="L55" s="7">
        <f t="shared" si="13"/>
        <v>-1</v>
      </c>
      <c r="M55" s="7">
        <f t="shared" si="14"/>
        <v>-1</v>
      </c>
    </row>
    <row r="56" spans="1:13" x14ac:dyDescent="0.25">
      <c r="A56" s="17" t="s">
        <v>21</v>
      </c>
      <c r="B56" s="4"/>
      <c r="C56" s="4"/>
      <c r="D56" s="4"/>
      <c r="E56" s="4"/>
      <c r="F56" s="6">
        <f t="shared" si="10"/>
        <v>0</v>
      </c>
      <c r="G56" s="6">
        <f t="shared" si="12"/>
        <v>0</v>
      </c>
      <c r="H56" s="6">
        <f t="shared" si="11"/>
        <v>0</v>
      </c>
      <c r="I56" s="4">
        <v>0</v>
      </c>
      <c r="J56" s="4">
        <v>0</v>
      </c>
      <c r="K56" s="6">
        <v>0</v>
      </c>
      <c r="L56" s="7">
        <f t="shared" si="13"/>
        <v>0</v>
      </c>
      <c r="M56" s="7">
        <f t="shared" si="14"/>
        <v>0</v>
      </c>
    </row>
    <row r="57" spans="1:13" x14ac:dyDescent="0.25">
      <c r="A57" s="17" t="s">
        <v>9</v>
      </c>
      <c r="B57" s="4">
        <f>B11+B34</f>
        <v>16927742</v>
      </c>
      <c r="C57" s="4"/>
      <c r="D57" s="4">
        <f>D11+D34</f>
        <v>66214.2</v>
      </c>
      <c r="E57" s="4"/>
      <c r="F57" s="6">
        <f t="shared" si="10"/>
        <v>255.65123493147996</v>
      </c>
      <c r="G57" s="6">
        <f t="shared" si="12"/>
        <v>0</v>
      </c>
      <c r="H57" s="6">
        <f t="shared" si="11"/>
        <v>255.65123493147996</v>
      </c>
      <c r="I57" s="4">
        <v>25114029</v>
      </c>
      <c r="J57" s="4">
        <v>0</v>
      </c>
      <c r="K57" s="6">
        <v>256.01254148068131</v>
      </c>
      <c r="L57" s="7">
        <f t="shared" si="13"/>
        <v>-0.32596470283601248</v>
      </c>
      <c r="M57" s="7">
        <f t="shared" si="14"/>
        <v>-1.4112845687624602E-3</v>
      </c>
    </row>
    <row r="58" spans="1:13" x14ac:dyDescent="0.25">
      <c r="A58" s="17" t="s">
        <v>10</v>
      </c>
      <c r="B58" s="4">
        <f>B12+B35</f>
        <v>8842141.2199999988</v>
      </c>
      <c r="C58" s="4"/>
      <c r="D58" s="4">
        <f>D12+D35</f>
        <v>32253.200000000001</v>
      </c>
      <c r="E58" s="4"/>
      <c r="F58" s="6">
        <f t="shared" si="10"/>
        <v>274.14771929606979</v>
      </c>
      <c r="G58" s="6">
        <f t="shared" si="12"/>
        <v>0</v>
      </c>
      <c r="H58" s="6">
        <f t="shared" si="11"/>
        <v>274.14771929606979</v>
      </c>
      <c r="I58" s="4">
        <v>4008994.83</v>
      </c>
      <c r="J58" s="4">
        <v>571180.31000000006</v>
      </c>
      <c r="K58" s="6">
        <v>223.08724082320919</v>
      </c>
      <c r="L58" s="7">
        <f t="shared" si="13"/>
        <v>1.2055756105826654</v>
      </c>
      <c r="M58" s="7">
        <f t="shared" si="14"/>
        <v>0.22888121384460847</v>
      </c>
    </row>
    <row r="59" spans="1:13" x14ac:dyDescent="0.25">
      <c r="A59" s="17" t="s">
        <v>11</v>
      </c>
      <c r="B59" s="4"/>
      <c r="C59" s="4"/>
      <c r="D59" s="4"/>
      <c r="E59" s="4"/>
      <c r="F59" s="6">
        <f t="shared" si="10"/>
        <v>0</v>
      </c>
      <c r="G59" s="6">
        <f t="shared" si="12"/>
        <v>0</v>
      </c>
      <c r="H59" s="6">
        <f t="shared" si="11"/>
        <v>0</v>
      </c>
      <c r="I59" s="4">
        <v>0</v>
      </c>
      <c r="J59" s="4">
        <v>0</v>
      </c>
      <c r="K59" s="6">
        <v>0</v>
      </c>
      <c r="L59" s="7">
        <f t="shared" si="13"/>
        <v>0</v>
      </c>
      <c r="M59" s="7">
        <f t="shared" si="14"/>
        <v>0</v>
      </c>
    </row>
    <row r="60" spans="1:13" x14ac:dyDescent="0.25">
      <c r="A60" s="17" t="s">
        <v>12</v>
      </c>
      <c r="B60" s="4">
        <f>B14+B37</f>
        <v>74597381.599999994</v>
      </c>
      <c r="C60" s="4"/>
      <c r="D60" s="4">
        <f>D14+D37</f>
        <v>234193.39</v>
      </c>
      <c r="E60" s="4"/>
      <c r="F60" s="6">
        <f t="shared" si="10"/>
        <v>318.52897983158272</v>
      </c>
      <c r="G60" s="6">
        <f t="shared" si="12"/>
        <v>0</v>
      </c>
      <c r="H60" s="6">
        <f t="shared" si="11"/>
        <v>318.52897983158272</v>
      </c>
      <c r="I60" s="4">
        <v>99468463.819999993</v>
      </c>
      <c r="J60" s="4">
        <v>0</v>
      </c>
      <c r="K60" s="6">
        <v>312.88675413245261</v>
      </c>
      <c r="L60" s="7">
        <f t="shared" si="13"/>
        <v>-0.25003987459791455</v>
      </c>
      <c r="M60" s="7">
        <f t="shared" si="14"/>
        <v>1.8032804599780586E-2</v>
      </c>
    </row>
    <row r="61" spans="1:13" x14ac:dyDescent="0.25">
      <c r="A61" s="17" t="s">
        <v>13</v>
      </c>
      <c r="B61" s="4"/>
      <c r="C61" s="4"/>
      <c r="D61" s="4"/>
      <c r="E61" s="4"/>
      <c r="F61" s="6">
        <f t="shared" si="10"/>
        <v>0</v>
      </c>
      <c r="G61" s="6">
        <f t="shared" si="12"/>
        <v>0</v>
      </c>
      <c r="H61" s="6">
        <f t="shared" si="11"/>
        <v>0</v>
      </c>
      <c r="I61" s="4">
        <v>1014882</v>
      </c>
      <c r="J61" s="4">
        <v>0</v>
      </c>
      <c r="K61" s="6">
        <v>290.79713467048708</v>
      </c>
      <c r="L61" s="7">
        <f t="shared" si="13"/>
        <v>-1</v>
      </c>
      <c r="M61" s="7">
        <f t="shared" si="14"/>
        <v>-1</v>
      </c>
    </row>
    <row r="62" spans="1:13" x14ac:dyDescent="0.25">
      <c r="A62" s="17" t="s">
        <v>14</v>
      </c>
      <c r="B62" s="4">
        <f>B16+B39</f>
        <v>1649929</v>
      </c>
      <c r="C62" s="4"/>
      <c r="D62" s="4">
        <f>D16+D39</f>
        <v>5043.25</v>
      </c>
      <c r="E62" s="4"/>
      <c r="F62" s="6">
        <f t="shared" si="10"/>
        <v>327.15590145243641</v>
      </c>
      <c r="G62" s="6">
        <f t="shared" si="12"/>
        <v>0</v>
      </c>
      <c r="H62" s="6">
        <f t="shared" si="11"/>
        <v>327.15590145243641</v>
      </c>
      <c r="I62" s="4">
        <v>8841728.8000000007</v>
      </c>
      <c r="J62" s="4">
        <v>0</v>
      </c>
      <c r="K62" s="6">
        <v>273.53194964778822</v>
      </c>
      <c r="L62" s="7">
        <f t="shared" si="13"/>
        <v>-0.81339294188711153</v>
      </c>
      <c r="M62" s="7">
        <f t="shared" si="14"/>
        <v>0.19604273604489986</v>
      </c>
    </row>
    <row r="63" spans="1:13" x14ac:dyDescent="0.25">
      <c r="A63" s="17" t="s">
        <v>15</v>
      </c>
      <c r="B63" s="4"/>
      <c r="C63" s="4"/>
      <c r="D63" s="4"/>
      <c r="E63" s="4"/>
      <c r="F63" s="6">
        <f t="shared" si="10"/>
        <v>0</v>
      </c>
      <c r="G63" s="6">
        <f t="shared" si="12"/>
        <v>0</v>
      </c>
      <c r="H63" s="6">
        <f t="shared" si="11"/>
        <v>0</v>
      </c>
      <c r="I63" s="4">
        <v>8557295</v>
      </c>
      <c r="J63" s="4">
        <v>0</v>
      </c>
      <c r="K63" s="6">
        <v>257.63887843489096</v>
      </c>
      <c r="L63" s="7">
        <f t="shared" si="13"/>
        <v>-1</v>
      </c>
      <c r="M63" s="7">
        <f t="shared" si="14"/>
        <v>-1</v>
      </c>
    </row>
    <row r="64" spans="1:13" x14ac:dyDescent="0.25">
      <c r="A64" s="17" t="s">
        <v>16</v>
      </c>
      <c r="B64" s="4">
        <f>B18+B41</f>
        <v>56651732.350000001</v>
      </c>
      <c r="C64" s="4"/>
      <c r="D64" s="4">
        <f>D18+D41</f>
        <v>196116.86</v>
      </c>
      <c r="E64" s="4"/>
      <c r="F64" s="6">
        <f>IF(D64=0,0,B64/D64)</f>
        <v>288.8672210538146</v>
      </c>
      <c r="G64" s="6">
        <f t="shared" si="12"/>
        <v>0</v>
      </c>
      <c r="H64" s="6">
        <f t="shared" si="11"/>
        <v>288.8672210538146</v>
      </c>
      <c r="I64" s="4">
        <v>54521538.18</v>
      </c>
      <c r="J64" s="4">
        <v>0</v>
      </c>
      <c r="K64" s="6">
        <v>287.17168927298627</v>
      </c>
      <c r="L64" s="7">
        <f t="shared" si="13"/>
        <v>3.9070690980274207E-2</v>
      </c>
      <c r="M64" s="7">
        <f t="shared" si="14"/>
        <v>5.9042442001187483E-3</v>
      </c>
    </row>
    <row r="65" spans="1:13" x14ac:dyDescent="0.25">
      <c r="A65" s="17" t="s">
        <v>17</v>
      </c>
      <c r="B65" s="4"/>
      <c r="C65" s="4"/>
      <c r="D65" s="4"/>
      <c r="E65" s="4"/>
      <c r="F65" s="6">
        <f t="shared" si="10"/>
        <v>0</v>
      </c>
      <c r="G65" s="6">
        <f t="shared" si="12"/>
        <v>0</v>
      </c>
      <c r="H65" s="6">
        <f t="shared" si="11"/>
        <v>0</v>
      </c>
      <c r="I65" s="4">
        <v>0</v>
      </c>
      <c r="J65" s="4">
        <v>0</v>
      </c>
      <c r="K65" s="6">
        <v>0</v>
      </c>
      <c r="L65" s="7">
        <f t="shared" si="13"/>
        <v>0</v>
      </c>
      <c r="M65" s="7">
        <f t="shared" si="14"/>
        <v>0</v>
      </c>
    </row>
    <row r="66" spans="1:13" x14ac:dyDescent="0.25">
      <c r="A66" s="17" t="s">
        <v>18</v>
      </c>
      <c r="B66" s="4">
        <f t="shared" ref="B66:E67" si="15">B20+B43</f>
        <v>5831755</v>
      </c>
      <c r="C66" s="4">
        <f t="shared" si="15"/>
        <v>2724456</v>
      </c>
      <c r="D66" s="4">
        <f t="shared" si="15"/>
        <v>21373.5</v>
      </c>
      <c r="E66" s="4">
        <f t="shared" si="15"/>
        <v>13485</v>
      </c>
      <c r="F66" s="6">
        <f t="shared" si="10"/>
        <v>272.84979062858213</v>
      </c>
      <c r="G66" s="6">
        <f t="shared" si="12"/>
        <v>202.03604004449389</v>
      </c>
      <c r="H66" s="6">
        <f t="shared" si="11"/>
        <v>245.45551300256753</v>
      </c>
      <c r="I66" s="4">
        <v>11412244.5</v>
      </c>
      <c r="J66" s="4">
        <v>0</v>
      </c>
      <c r="K66" s="6">
        <v>268.70358946587714</v>
      </c>
      <c r="L66" s="7">
        <f t="shared" si="13"/>
        <v>-0.48899140743085201</v>
      </c>
      <c r="M66" s="7">
        <f t="shared" si="14"/>
        <v>-8.6519411629452411E-2</v>
      </c>
    </row>
    <row r="67" spans="1:13" x14ac:dyDescent="0.25">
      <c r="A67" s="17" t="s">
        <v>19</v>
      </c>
      <c r="B67" s="4">
        <f t="shared" si="15"/>
        <v>24975385</v>
      </c>
      <c r="C67" s="4">
        <f t="shared" si="15"/>
        <v>1482017</v>
      </c>
      <c r="D67" s="4">
        <f t="shared" si="15"/>
        <v>84384</v>
      </c>
      <c r="E67" s="4">
        <f t="shared" si="15"/>
        <v>7699</v>
      </c>
      <c r="F67" s="6">
        <f t="shared" si="10"/>
        <v>295.97299251042853</v>
      </c>
      <c r="G67" s="6">
        <f t="shared" si="12"/>
        <v>192.49473957656838</v>
      </c>
      <c r="H67" s="6">
        <f t="shared" si="11"/>
        <v>287.32124279182909</v>
      </c>
      <c r="I67" s="4">
        <v>22842201</v>
      </c>
      <c r="J67" s="4">
        <v>0</v>
      </c>
      <c r="K67" s="6">
        <v>253.42772347530871</v>
      </c>
      <c r="L67" s="7">
        <f t="shared" si="13"/>
        <v>9.3387848220055497E-2</v>
      </c>
      <c r="M67" s="7">
        <f t="shared" si="14"/>
        <v>0.13374037714473888</v>
      </c>
    </row>
    <row r="68" spans="1:13" x14ac:dyDescent="0.25">
      <c r="A68" s="18" t="s">
        <v>20</v>
      </c>
      <c r="B68" s="8">
        <f>SUM(B53:B67)</f>
        <v>255106042.03999999</v>
      </c>
      <c r="C68" s="8">
        <f>SUM(C53:C67)</f>
        <v>4290304</v>
      </c>
      <c r="D68" s="8">
        <f>SUM(D53:D67)</f>
        <v>873463.05999999994</v>
      </c>
      <c r="E68" s="8">
        <f>SUM(E53:E67)</f>
        <v>21662</v>
      </c>
      <c r="F68" s="9">
        <f>IF(D68=0,0,B68/D68)</f>
        <v>292.06277142389973</v>
      </c>
      <c r="G68" s="9">
        <f>IF(E68=0,0,C68/E68)</f>
        <v>198.05668913304405</v>
      </c>
      <c r="H68" s="9">
        <f>IF(D68+E68=0,0,(B68+C68)/(D68+E68))</f>
        <v>289.78782701045151</v>
      </c>
      <c r="I68" s="8">
        <v>276543437.50999999</v>
      </c>
      <c r="J68" s="8">
        <v>988190.31</v>
      </c>
      <c r="K68" s="9">
        <v>284.57521732198865</v>
      </c>
      <c r="L68" s="32">
        <f t="shared" si="13"/>
        <v>-7.7519089453080253E-2</v>
      </c>
      <c r="M68" s="32">
        <f t="shared" si="14"/>
        <v>1.8317159651203726E-2</v>
      </c>
    </row>
  </sheetData>
  <phoneticPr fontId="0" type="noConversion"/>
  <pageMargins left="0.59055118110236227" right="0.19685039370078741" top="0.98425196850393704" bottom="0.98425196850393704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23" max="16383" man="1"/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2"/>
  <sheetViews>
    <sheetView showZeros="0" topLeftCell="A52" zoomScale="84" zoomScaleNormal="84" workbookViewId="0">
      <selection activeCell="I76" sqref="I76"/>
    </sheetView>
  </sheetViews>
  <sheetFormatPr baseColWidth="10" defaultColWidth="9" defaultRowHeight="15.75" x14ac:dyDescent="0.25"/>
  <cols>
    <col min="1" max="1" width="18.75" style="14" customWidth="1"/>
    <col min="2" max="2" width="12.625" bestFit="1" customWidth="1"/>
    <col min="3" max="5" width="11.75" customWidth="1"/>
    <col min="6" max="8" width="9.25" customWidth="1"/>
    <col min="9" max="9" width="11.875" customWidth="1"/>
    <col min="10" max="10" width="8.875" customWidth="1"/>
    <col min="11" max="13" width="9.25" customWidth="1"/>
  </cols>
  <sheetData>
    <row r="2" spans="1:13" ht="20.25" x14ac:dyDescent="0.3">
      <c r="A2" s="20" t="str">
        <f>"MÅLESTATISTIKK FOR TØMRERE - 1. HALVÅR "&amp;FORS!$A$14</f>
        <v>MÅLESTATISTIKK FOR TØMRERE - 1. HALVÅR 2015</v>
      </c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25">
      <c r="A4" s="15"/>
      <c r="B4" s="2" t="s">
        <v>4</v>
      </c>
      <c r="C4" s="3"/>
      <c r="D4" s="2" t="s">
        <v>5</v>
      </c>
      <c r="E4" s="3"/>
      <c r="F4" s="2" t="str">
        <f>"Fortjeneste 1. halvår  "&amp;FORS!$A$14-0</f>
        <v>Fortjeneste 1. halvår  2015</v>
      </c>
      <c r="G4" s="5"/>
      <c r="H4" s="3"/>
      <c r="I4" s="2" t="str">
        <f>" 1. halvår  "&amp;FORS!$A$14-1</f>
        <v xml:space="preserve"> 1. halvår  2014</v>
      </c>
      <c r="J4" s="5"/>
      <c r="K4" s="3"/>
      <c r="L4" s="47" t="s">
        <v>31</v>
      </c>
      <c r="M4" s="3"/>
    </row>
    <row r="5" spans="1:13" x14ac:dyDescent="0.25">
      <c r="A5" s="48"/>
      <c r="B5" s="49" t="s">
        <v>6</v>
      </c>
      <c r="C5" s="49" t="s">
        <v>6</v>
      </c>
      <c r="D5" s="49" t="s">
        <v>6</v>
      </c>
      <c r="E5" s="49" t="s">
        <v>6</v>
      </c>
      <c r="F5" s="49" t="s">
        <v>6</v>
      </c>
      <c r="G5" s="49" t="s">
        <v>6</v>
      </c>
      <c r="H5" s="50" t="s">
        <v>35</v>
      </c>
      <c r="I5" s="49" t="s">
        <v>6</v>
      </c>
      <c r="J5" s="49" t="s">
        <v>6</v>
      </c>
      <c r="K5" s="50" t="s">
        <v>33</v>
      </c>
      <c r="L5" s="49" t="s">
        <v>6</v>
      </c>
      <c r="M5" s="50" t="s">
        <v>33</v>
      </c>
    </row>
    <row r="6" spans="1:13" x14ac:dyDescent="0.25">
      <c r="A6" s="52"/>
      <c r="B6" s="53" t="s">
        <v>32</v>
      </c>
      <c r="C6" s="53" t="s">
        <v>34</v>
      </c>
      <c r="D6" s="53" t="s">
        <v>32</v>
      </c>
      <c r="E6" s="53" t="s">
        <v>34</v>
      </c>
      <c r="F6" s="53" t="s">
        <v>32</v>
      </c>
      <c r="G6" s="53" t="s">
        <v>34</v>
      </c>
      <c r="H6" s="54" t="s">
        <v>36</v>
      </c>
      <c r="I6" s="53" t="s">
        <v>32</v>
      </c>
      <c r="J6" s="53" t="s">
        <v>34</v>
      </c>
      <c r="K6" s="54" t="s">
        <v>30</v>
      </c>
      <c r="L6" s="53" t="s">
        <v>32</v>
      </c>
      <c r="M6" s="54" t="s">
        <v>30</v>
      </c>
    </row>
    <row r="7" spans="1:13" x14ac:dyDescent="0.25">
      <c r="A7" s="17" t="s">
        <v>27</v>
      </c>
      <c r="B7" s="21">
        <v>7095854</v>
      </c>
      <c r="C7" s="21"/>
      <c r="D7" s="21">
        <v>27164</v>
      </c>
      <c r="E7" s="21"/>
      <c r="F7" s="6">
        <f>IF(D7=0,0,B7/D7)</f>
        <v>261.22272124871154</v>
      </c>
      <c r="G7" s="6">
        <f>IF(E7=0,0,C7/E7)</f>
        <v>0</v>
      </c>
      <c r="H7" s="6">
        <f>IF(D7+E7=0,0,(B7+C7)/(D7+E7))</f>
        <v>261.22272124871154</v>
      </c>
      <c r="I7" s="4">
        <v>4801424</v>
      </c>
      <c r="J7" s="4">
        <v>245971</v>
      </c>
      <c r="K7" s="6">
        <v>266.25494540275361</v>
      </c>
      <c r="L7" s="19">
        <f>IF(I7=0,0,(B7-I7)/I7)</f>
        <v>0.47786448353655081</v>
      </c>
      <c r="M7" s="19">
        <f>IF(K7=0,0,(H7-K7)/K7)</f>
        <v>-1.8900021355209073E-2</v>
      </c>
    </row>
    <row r="8" spans="1:13" x14ac:dyDescent="0.25">
      <c r="A8" s="17" t="s">
        <v>7</v>
      </c>
      <c r="B8" s="21">
        <v>7962792.8700000001</v>
      </c>
      <c r="C8" s="21"/>
      <c r="D8" s="21">
        <v>32890.94</v>
      </c>
      <c r="E8" s="21"/>
      <c r="F8" s="6">
        <f t="shared" ref="F8:F19" si="0">IF(D8=0,0,B8/D8)</f>
        <v>242.09684703447209</v>
      </c>
      <c r="G8" s="6">
        <f t="shared" ref="G8:G19" si="1">IF(E8=0,0,C8/E8)</f>
        <v>0</v>
      </c>
      <c r="H8" s="6">
        <f t="shared" ref="H8:H19" si="2">IF(D8+E8=0,0,(B8+C8)/(D8+E8))</f>
        <v>242.09684703447209</v>
      </c>
      <c r="I8" s="4">
        <v>2728953.81</v>
      </c>
      <c r="J8" s="4"/>
      <c r="K8" s="6">
        <v>242.5945890445665</v>
      </c>
      <c r="L8" s="19">
        <f t="shared" ref="L8:L22" si="3">IF(I8=0,0,(B8-I8)/I8)</f>
        <v>1.9178921390391728</v>
      </c>
      <c r="M8" s="19">
        <f t="shared" ref="M8:M22" si="4">IF(K8=0,0,(H8-K8)/K8)</f>
        <v>-2.0517440725068025E-3</v>
      </c>
    </row>
    <row r="9" spans="1:13" x14ac:dyDescent="0.25">
      <c r="A9" s="17" t="s">
        <v>28</v>
      </c>
      <c r="B9" s="21"/>
      <c r="C9" s="21"/>
      <c r="D9" s="21"/>
      <c r="E9" s="21"/>
      <c r="F9" s="6">
        <f t="shared" si="0"/>
        <v>0</v>
      </c>
      <c r="G9" s="6">
        <f t="shared" si="1"/>
        <v>0</v>
      </c>
      <c r="H9" s="6">
        <f t="shared" si="2"/>
        <v>0</v>
      </c>
      <c r="I9" s="4"/>
      <c r="J9" s="4"/>
      <c r="K9" s="6">
        <v>0</v>
      </c>
      <c r="L9" s="19">
        <f t="shared" si="3"/>
        <v>0</v>
      </c>
      <c r="M9" s="19">
        <f t="shared" si="4"/>
        <v>0</v>
      </c>
    </row>
    <row r="10" spans="1:13" x14ac:dyDescent="0.25">
      <c r="A10" s="17" t="s">
        <v>8</v>
      </c>
      <c r="B10" s="21">
        <v>1966967.18</v>
      </c>
      <c r="C10" s="21"/>
      <c r="D10" s="21">
        <v>6746</v>
      </c>
      <c r="E10" s="21"/>
      <c r="F10" s="6">
        <f t="shared" si="0"/>
        <v>291.57533056626147</v>
      </c>
      <c r="G10" s="6">
        <f t="shared" si="1"/>
        <v>0</v>
      </c>
      <c r="H10" s="6">
        <f t="shared" si="2"/>
        <v>291.57533056626147</v>
      </c>
      <c r="I10" s="4">
        <v>2029751.5</v>
      </c>
      <c r="J10" s="4"/>
      <c r="K10" s="6">
        <v>268.45013887051977</v>
      </c>
      <c r="L10" s="19">
        <f t="shared" si="3"/>
        <v>-3.0932022959460834E-2</v>
      </c>
      <c r="M10" s="19">
        <f t="shared" si="4"/>
        <v>8.614334040965263E-2</v>
      </c>
    </row>
    <row r="11" spans="1:13" x14ac:dyDescent="0.25">
      <c r="A11" s="17" t="s">
        <v>10</v>
      </c>
      <c r="B11" s="21">
        <v>3854583.54</v>
      </c>
      <c r="C11" s="21">
        <v>387453.05</v>
      </c>
      <c r="D11" s="21">
        <v>14005.13</v>
      </c>
      <c r="E11" s="21">
        <v>1892.47</v>
      </c>
      <c r="F11" s="6">
        <f t="shared" si="0"/>
        <v>275.22654484463908</v>
      </c>
      <c r="G11" s="6">
        <f t="shared" si="1"/>
        <v>204.73405126633446</v>
      </c>
      <c r="H11" s="6">
        <f t="shared" si="2"/>
        <v>266.83503107387281</v>
      </c>
      <c r="I11" s="4">
        <v>3907961.82</v>
      </c>
      <c r="J11" s="4"/>
      <c r="K11" s="6">
        <v>240.82860021630415</v>
      </c>
      <c r="L11" s="19">
        <f t="shared" si="3"/>
        <v>-1.3658854016132583E-2</v>
      </c>
      <c r="M11" s="19">
        <f t="shared" si="4"/>
        <v>0.10798730231463605</v>
      </c>
    </row>
    <row r="12" spans="1:13" x14ac:dyDescent="0.25">
      <c r="A12" s="17" t="s">
        <v>11</v>
      </c>
      <c r="B12" s="21">
        <v>7370371</v>
      </c>
      <c r="C12" s="21">
        <v>675503</v>
      </c>
      <c r="D12" s="21">
        <v>22863</v>
      </c>
      <c r="E12" s="21">
        <v>3374</v>
      </c>
      <c r="F12" s="6">
        <f t="shared" si="0"/>
        <v>322.37112364956482</v>
      </c>
      <c r="G12" s="6">
        <f t="shared" si="1"/>
        <v>200.20835803200947</v>
      </c>
      <c r="H12" s="6">
        <f t="shared" si="2"/>
        <v>306.66135610016391</v>
      </c>
      <c r="I12" s="4">
        <v>14903879</v>
      </c>
      <c r="J12" s="4"/>
      <c r="K12" s="6">
        <v>293.4181005630586</v>
      </c>
      <c r="L12" s="19">
        <f t="shared" si="3"/>
        <v>-0.50547297116408418</v>
      </c>
      <c r="M12" s="19">
        <f t="shared" si="4"/>
        <v>4.5134419150325046E-2</v>
      </c>
    </row>
    <row r="13" spans="1:13" x14ac:dyDescent="0.25">
      <c r="A13" s="17" t="s">
        <v>13</v>
      </c>
      <c r="B13" s="21">
        <v>1494422</v>
      </c>
      <c r="C13" s="21"/>
      <c r="D13" s="21">
        <v>4847</v>
      </c>
      <c r="E13" s="21"/>
      <c r="F13" s="6">
        <f t="shared" si="0"/>
        <v>308.31896018155561</v>
      </c>
      <c r="G13" s="6">
        <f t="shared" si="1"/>
        <v>0</v>
      </c>
      <c r="H13" s="6">
        <f t="shared" si="2"/>
        <v>308.31896018155561</v>
      </c>
      <c r="I13" s="4">
        <v>858542</v>
      </c>
      <c r="J13" s="4"/>
      <c r="K13" s="6">
        <v>290.04797297297296</v>
      </c>
      <c r="L13" s="19">
        <f t="shared" si="3"/>
        <v>0.74065101066692141</v>
      </c>
      <c r="M13" s="19">
        <f t="shared" si="4"/>
        <v>6.2992983613387177E-2</v>
      </c>
    </row>
    <row r="14" spans="1:13" x14ac:dyDescent="0.25">
      <c r="A14" s="17" t="s">
        <v>14</v>
      </c>
      <c r="B14" s="21">
        <v>9273831</v>
      </c>
      <c r="C14" s="21">
        <v>424120</v>
      </c>
      <c r="D14" s="21">
        <v>36635.43</v>
      </c>
      <c r="E14" s="21">
        <v>2209</v>
      </c>
      <c r="F14" s="6">
        <f t="shared" si="0"/>
        <v>253.1383144677161</v>
      </c>
      <c r="G14" s="6">
        <f t="shared" si="1"/>
        <v>191.99637845178813</v>
      </c>
      <c r="H14" s="6">
        <f t="shared" si="2"/>
        <v>249.66130279167439</v>
      </c>
      <c r="I14" s="4">
        <v>26086871</v>
      </c>
      <c r="J14" s="4">
        <v>504992</v>
      </c>
      <c r="K14" s="6">
        <v>250.2184718114153</v>
      </c>
      <c r="L14" s="19">
        <f t="shared" si="3"/>
        <v>-0.64450197955898969</v>
      </c>
      <c r="M14" s="19">
        <f t="shared" si="4"/>
        <v>-2.2267301678704134E-3</v>
      </c>
    </row>
    <row r="15" spans="1:13" x14ac:dyDescent="0.25">
      <c r="A15" s="17" t="s">
        <v>16</v>
      </c>
      <c r="B15" s="4">
        <v>70962050</v>
      </c>
      <c r="C15" s="4">
        <v>2099348</v>
      </c>
      <c r="D15" s="4">
        <v>247977</v>
      </c>
      <c r="E15" s="4">
        <v>10496</v>
      </c>
      <c r="F15" s="6">
        <f t="shared" ref="F15" si="5">IF(D15=0,0,B15/D15)</f>
        <v>286.16383777527756</v>
      </c>
      <c r="G15" s="6">
        <f t="shared" ref="G15" si="6">IF(E15=0,0,C15/E15)</f>
        <v>200.0141006097561</v>
      </c>
      <c r="H15" s="6">
        <f t="shared" ref="H15" si="7">IF(D15+E15=0,0,(B15+C15)/(D15+E15))</f>
        <v>282.66549310759729</v>
      </c>
      <c r="I15" s="4">
        <v>49950988</v>
      </c>
      <c r="J15" s="4">
        <v>893493</v>
      </c>
      <c r="K15" s="6">
        <v>247.20547752057837</v>
      </c>
      <c r="L15" s="19">
        <f t="shared" si="3"/>
        <v>0.42063356184266065</v>
      </c>
      <c r="M15" s="19">
        <f t="shared" si="4"/>
        <v>0.14344348653871183</v>
      </c>
    </row>
    <row r="16" spans="1:13" x14ac:dyDescent="0.25">
      <c r="A16" s="17" t="s">
        <v>15</v>
      </c>
      <c r="B16" s="21"/>
      <c r="C16" s="21"/>
      <c r="D16" s="21"/>
      <c r="E16" s="21"/>
      <c r="F16" s="6">
        <f t="shared" si="0"/>
        <v>0</v>
      </c>
      <c r="G16" s="6">
        <f t="shared" si="1"/>
        <v>0</v>
      </c>
      <c r="H16" s="6">
        <f t="shared" si="2"/>
        <v>0</v>
      </c>
      <c r="I16" s="4">
        <v>1730678</v>
      </c>
      <c r="J16" s="4"/>
      <c r="K16" s="6">
        <v>247.68909306885348</v>
      </c>
      <c r="L16" s="19">
        <f t="shared" si="3"/>
        <v>-1</v>
      </c>
      <c r="M16" s="19">
        <f t="shared" si="4"/>
        <v>-1</v>
      </c>
    </row>
    <row r="17" spans="1:13" x14ac:dyDescent="0.25">
      <c r="A17" s="17" t="s">
        <v>17</v>
      </c>
      <c r="B17" s="21">
        <v>5105559</v>
      </c>
      <c r="C17" s="21">
        <v>435336</v>
      </c>
      <c r="D17" s="21">
        <v>21310.5</v>
      </c>
      <c r="E17" s="21">
        <v>3100</v>
      </c>
      <c r="F17" s="6">
        <f t="shared" si="0"/>
        <v>239.57950306187089</v>
      </c>
      <c r="G17" s="6">
        <f t="shared" si="1"/>
        <v>140.43096774193549</v>
      </c>
      <c r="H17" s="6">
        <f t="shared" si="2"/>
        <v>226.98818131541753</v>
      </c>
      <c r="I17" s="4">
        <v>4028383</v>
      </c>
      <c r="J17" s="4"/>
      <c r="K17" s="6">
        <v>219.90190512582564</v>
      </c>
      <c r="L17" s="19">
        <f t="shared" si="3"/>
        <v>0.26739662043057971</v>
      </c>
      <c r="M17" s="19">
        <f t="shared" si="4"/>
        <v>3.2224714858824E-2</v>
      </c>
    </row>
    <row r="18" spans="1:13" x14ac:dyDescent="0.25">
      <c r="A18" s="17" t="s">
        <v>18</v>
      </c>
      <c r="B18" s="21">
        <v>10848517</v>
      </c>
      <c r="C18" s="21">
        <v>1077858</v>
      </c>
      <c r="D18" s="21">
        <v>37206.5</v>
      </c>
      <c r="E18" s="21">
        <v>5344.5</v>
      </c>
      <c r="F18" s="6">
        <f t="shared" si="0"/>
        <v>291.5758536814804</v>
      </c>
      <c r="G18" s="6">
        <f t="shared" si="1"/>
        <v>201.67611563289364</v>
      </c>
      <c r="H18" s="6">
        <f t="shared" si="2"/>
        <v>280.28424713872766</v>
      </c>
      <c r="I18" s="4">
        <v>6282869</v>
      </c>
      <c r="J18" s="4"/>
      <c r="K18" s="6">
        <v>245.61165731709701</v>
      </c>
      <c r="L18" s="19">
        <f t="shared" si="3"/>
        <v>0.72668203013623234</v>
      </c>
      <c r="M18" s="19">
        <f t="shared" si="4"/>
        <v>0.1411683394850701</v>
      </c>
    </row>
    <row r="19" spans="1:13" x14ac:dyDescent="0.25">
      <c r="A19" s="43" t="s">
        <v>19</v>
      </c>
      <c r="B19" s="21">
        <v>38108787.009999998</v>
      </c>
      <c r="C19" s="21"/>
      <c r="D19" s="21">
        <v>130990.6</v>
      </c>
      <c r="E19" s="21"/>
      <c r="F19" s="6">
        <f t="shared" si="0"/>
        <v>290.92764679297596</v>
      </c>
      <c r="G19" s="6">
        <f t="shared" si="1"/>
        <v>0</v>
      </c>
      <c r="H19" s="6">
        <f t="shared" si="2"/>
        <v>290.92764679297596</v>
      </c>
      <c r="I19" s="4">
        <v>38445770.200000003</v>
      </c>
      <c r="J19" s="4"/>
      <c r="K19" s="6">
        <v>305.46893408613823</v>
      </c>
      <c r="L19" s="19">
        <f t="shared" si="3"/>
        <v>-8.7651564332558232E-3</v>
      </c>
      <c r="M19" s="19">
        <f t="shared" si="4"/>
        <v>-4.7603162451412551E-2</v>
      </c>
    </row>
    <row r="20" spans="1:13" s="11" customFormat="1" x14ac:dyDescent="0.25">
      <c r="A20" s="18" t="s">
        <v>20</v>
      </c>
      <c r="B20" s="8">
        <f>SUM(B7:B19)</f>
        <v>164043734.59999999</v>
      </c>
      <c r="C20" s="8">
        <f>SUM(C7:C19)</f>
        <v>5099618.05</v>
      </c>
      <c r="D20" s="8">
        <f>SUM(D7:D19)</f>
        <v>582636.1</v>
      </c>
      <c r="E20" s="8">
        <f>SUM(E7:E19)</f>
        <v>26415.97</v>
      </c>
      <c r="F20" s="9">
        <f>IF(D20=0,0,B20/D20)</f>
        <v>281.55436060347103</v>
      </c>
      <c r="G20" s="9">
        <f>IF(E20=0,0,C20/E20)</f>
        <v>193.05056940933835</v>
      </c>
      <c r="H20" s="9">
        <f>IF(D20+E20=0,0,(B20+C20)/(D20+E20))</f>
        <v>277.71575039552863</v>
      </c>
      <c r="I20" s="8">
        <v>155756071.32999998</v>
      </c>
      <c r="J20" s="8">
        <v>1644456</v>
      </c>
      <c r="K20" s="9">
        <v>263.89791290982248</v>
      </c>
      <c r="L20" s="32">
        <f t="shared" si="3"/>
        <v>5.3209246992632214E-2</v>
      </c>
      <c r="M20" s="10">
        <f t="shared" si="4"/>
        <v>5.2360540988544667E-2</v>
      </c>
    </row>
    <row r="21" spans="1:13" x14ac:dyDescent="0.25">
      <c r="A21" s="44"/>
      <c r="L21" s="59">
        <f t="shared" si="3"/>
        <v>0</v>
      </c>
      <c r="M21" s="59">
        <f t="shared" si="4"/>
        <v>0</v>
      </c>
    </row>
    <row r="22" spans="1:13" x14ac:dyDescent="0.25">
      <c r="L22" s="59">
        <f t="shared" si="3"/>
        <v>0</v>
      </c>
      <c r="M22" s="59">
        <f t="shared" si="4"/>
        <v>0</v>
      </c>
    </row>
    <row r="23" spans="1:13" ht="20.25" x14ac:dyDescent="0.3">
      <c r="A23" s="20" t="str">
        <f>"MÅLESTATISTIKK FOR TØMRERE - 2. HALVÅR "&amp;FORS!$A$14</f>
        <v>MÅLESTATISTIKK FOR TØMRERE - 2. HALVÅR 2015</v>
      </c>
    </row>
    <row r="24" spans="1:13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x14ac:dyDescent="0.25">
      <c r="A25" s="15"/>
      <c r="B25" s="2" t="s">
        <v>4</v>
      </c>
      <c r="C25" s="3"/>
      <c r="D25" s="2" t="s">
        <v>5</v>
      </c>
      <c r="E25" s="3"/>
      <c r="F25" s="2" t="str">
        <f>"Fortjeneste 2. halvår  "&amp;FORS!$A$14-0</f>
        <v>Fortjeneste 2. halvår  2015</v>
      </c>
      <c r="G25" s="5"/>
      <c r="H25" s="3"/>
      <c r="I25" s="2" t="str">
        <f>" 2. halvår  "&amp;FORS!$A$14-1</f>
        <v xml:space="preserve"> 2. halvår  2014</v>
      </c>
      <c r="J25" s="5"/>
      <c r="K25" s="3"/>
      <c r="L25" s="47" t="s">
        <v>31</v>
      </c>
      <c r="M25" s="3"/>
    </row>
    <row r="26" spans="1:13" x14ac:dyDescent="0.25">
      <c r="A26" s="48"/>
      <c r="B26" s="49" t="s">
        <v>6</v>
      </c>
      <c r="C26" s="49" t="s">
        <v>6</v>
      </c>
      <c r="D26" s="49" t="s">
        <v>6</v>
      </c>
      <c r="E26" s="49" t="s">
        <v>6</v>
      </c>
      <c r="F26" s="49" t="s">
        <v>6</v>
      </c>
      <c r="G26" s="49" t="s">
        <v>6</v>
      </c>
      <c r="H26" s="50" t="s">
        <v>35</v>
      </c>
      <c r="I26" s="49" t="s">
        <v>6</v>
      </c>
      <c r="J26" s="49" t="s">
        <v>6</v>
      </c>
      <c r="K26" s="50" t="s">
        <v>33</v>
      </c>
      <c r="L26" s="49" t="s">
        <v>6</v>
      </c>
      <c r="M26" s="50" t="s">
        <v>33</v>
      </c>
    </row>
    <row r="27" spans="1:13" x14ac:dyDescent="0.25">
      <c r="A27" s="52"/>
      <c r="B27" s="53" t="s">
        <v>32</v>
      </c>
      <c r="C27" s="53" t="s">
        <v>34</v>
      </c>
      <c r="D27" s="53" t="s">
        <v>32</v>
      </c>
      <c r="E27" s="53" t="s">
        <v>34</v>
      </c>
      <c r="F27" s="53" t="s">
        <v>32</v>
      </c>
      <c r="G27" s="53" t="s">
        <v>34</v>
      </c>
      <c r="H27" s="54" t="s">
        <v>36</v>
      </c>
      <c r="I27" s="53" t="s">
        <v>32</v>
      </c>
      <c r="J27" s="53" t="s">
        <v>34</v>
      </c>
      <c r="K27" s="54" t="s">
        <v>30</v>
      </c>
      <c r="L27" s="53" t="s">
        <v>32</v>
      </c>
      <c r="M27" s="54" t="s">
        <v>30</v>
      </c>
    </row>
    <row r="28" spans="1:13" x14ac:dyDescent="0.25">
      <c r="A28" s="17" t="s">
        <v>27</v>
      </c>
      <c r="B28" s="77">
        <v>5990442</v>
      </c>
      <c r="C28" s="72">
        <v>405232</v>
      </c>
      <c r="D28" s="68">
        <v>22167</v>
      </c>
      <c r="E28" s="79">
        <v>1991</v>
      </c>
      <c r="F28" s="6">
        <f t="shared" ref="F28:F39" si="8">IF(D28=0,0,B28/D28)</f>
        <v>270.24143997834619</v>
      </c>
      <c r="G28" s="6">
        <f t="shared" ref="G28:G39" si="9">IF(E28=0,0,C28/E28)</f>
        <v>203.53189352084379</v>
      </c>
      <c r="H28" s="6">
        <f t="shared" ref="H28:H39" si="10">IF(D28+E28=0,0,(B28+C28)/(D28+E28))</f>
        <v>264.74352181471977</v>
      </c>
      <c r="I28" s="4">
        <v>10801098</v>
      </c>
      <c r="J28" s="4"/>
      <c r="K28" s="6">
        <v>265.28547218469851</v>
      </c>
      <c r="L28" s="19">
        <f>IF(I28=0,0,(B28-I28)/I28)</f>
        <v>-0.44538583021837225</v>
      </c>
      <c r="M28" s="19">
        <f>IF(K28=0,0,(H28-K28)/K28)</f>
        <v>-2.0428950199029971E-3</v>
      </c>
    </row>
    <row r="29" spans="1:13" x14ac:dyDescent="0.25">
      <c r="A29" s="17" t="s">
        <v>7</v>
      </c>
      <c r="B29" s="78">
        <v>2803231.02</v>
      </c>
      <c r="C29" s="21"/>
      <c r="D29" s="61">
        <v>11095.05</v>
      </c>
      <c r="E29" s="21"/>
      <c r="F29" s="6">
        <f>IF(D29=0,0,B29/D29)</f>
        <v>252.65600605675505</v>
      </c>
      <c r="G29" s="6">
        <f t="shared" si="9"/>
        <v>0</v>
      </c>
      <c r="H29" s="6">
        <f>IF(D29+E29=0,0,(B29+C29)/(D29+E29))</f>
        <v>252.65600605675505</v>
      </c>
      <c r="I29" s="4">
        <v>1459051</v>
      </c>
      <c r="J29" s="4"/>
      <c r="K29" s="6">
        <v>248.78739566726063</v>
      </c>
      <c r="L29" s="19">
        <f t="shared" ref="L29:L41" si="11">IF(I29=0,0,(B29-I29)/I29)</f>
        <v>0.92127007212222189</v>
      </c>
      <c r="M29" s="19">
        <f t="shared" ref="M29:M41" si="12">IF(K29=0,0,(H29-K29)/K29)</f>
        <v>1.5549864892144589E-2</v>
      </c>
    </row>
    <row r="30" spans="1:13" x14ac:dyDescent="0.25">
      <c r="A30" s="17" t="s">
        <v>28</v>
      </c>
      <c r="B30" s="84">
        <f>744498.59+83577.57</f>
        <v>828076.15999999992</v>
      </c>
      <c r="C30" s="85"/>
      <c r="D30" s="86">
        <f>2008.38+189.2</f>
        <v>2197.58</v>
      </c>
      <c r="E30" s="21"/>
      <c r="F30" s="6">
        <f>IF(D30=0,0,B30/D30)</f>
        <v>376.81274856888029</v>
      </c>
      <c r="G30" s="6">
        <f t="shared" si="9"/>
        <v>0</v>
      </c>
      <c r="H30" s="6">
        <f>IF(D30+E30=0,0,(B30+C30)/(D30+E30))</f>
        <v>376.81274856888029</v>
      </c>
      <c r="I30" s="4">
        <v>1339776.6499999999</v>
      </c>
      <c r="J30" s="4"/>
      <c r="K30" s="6">
        <v>229.46292442731749</v>
      </c>
      <c r="L30" s="19">
        <f t="shared" si="11"/>
        <v>-0.38192969701330443</v>
      </c>
      <c r="M30" s="19">
        <f t="shared" si="12"/>
        <v>0.64215090306772393</v>
      </c>
    </row>
    <row r="31" spans="1:13" x14ac:dyDescent="0.25">
      <c r="A31" s="17" t="s">
        <v>8</v>
      </c>
      <c r="B31" s="21"/>
      <c r="C31" s="21"/>
      <c r="D31" s="21"/>
      <c r="E31" s="21"/>
      <c r="F31" s="6">
        <f t="shared" si="8"/>
        <v>0</v>
      </c>
      <c r="G31" s="6">
        <f t="shared" si="9"/>
        <v>0</v>
      </c>
      <c r="H31" s="6">
        <f t="shared" si="10"/>
        <v>0</v>
      </c>
      <c r="I31" s="4">
        <v>1750464.09</v>
      </c>
      <c r="J31" s="4"/>
      <c r="K31" s="6">
        <v>244.63197400600939</v>
      </c>
      <c r="L31" s="19">
        <f t="shared" si="11"/>
        <v>-1</v>
      </c>
      <c r="M31" s="19">
        <f t="shared" si="12"/>
        <v>-1</v>
      </c>
    </row>
    <row r="32" spans="1:13" x14ac:dyDescent="0.25">
      <c r="A32" s="17" t="s">
        <v>10</v>
      </c>
      <c r="B32" s="21">
        <v>5061732.59</v>
      </c>
      <c r="C32" s="21"/>
      <c r="D32" s="21">
        <v>18427.53</v>
      </c>
      <c r="E32" s="21"/>
      <c r="F32" s="6">
        <f t="shared" si="8"/>
        <v>274.6831827162946</v>
      </c>
      <c r="G32" s="6">
        <f t="shared" si="9"/>
        <v>0</v>
      </c>
      <c r="H32" s="6">
        <f t="shared" si="10"/>
        <v>274.6831827162946</v>
      </c>
      <c r="I32" s="4">
        <v>3805328.68</v>
      </c>
      <c r="J32" s="4"/>
      <c r="K32" s="6">
        <v>278.46265885818951</v>
      </c>
      <c r="L32" s="19">
        <f t="shared" si="11"/>
        <v>0.33016961625506674</v>
      </c>
      <c r="M32" s="19">
        <f t="shared" si="12"/>
        <v>-1.3572649767090179E-2</v>
      </c>
    </row>
    <row r="33" spans="1:13" x14ac:dyDescent="0.25">
      <c r="A33" s="17" t="s">
        <v>11</v>
      </c>
      <c r="B33" s="21">
        <v>485125</v>
      </c>
      <c r="C33" s="21"/>
      <c r="D33" s="21">
        <v>2001</v>
      </c>
      <c r="E33" s="21"/>
      <c r="F33" s="6">
        <f t="shared" si="8"/>
        <v>242.44127936031984</v>
      </c>
      <c r="G33" s="6">
        <f t="shared" si="9"/>
        <v>0</v>
      </c>
      <c r="H33" s="6">
        <f t="shared" si="10"/>
        <v>242.44127936031984</v>
      </c>
      <c r="I33" s="4">
        <v>4876365</v>
      </c>
      <c r="J33" s="4"/>
      <c r="K33" s="6">
        <v>316.03143227478938</v>
      </c>
      <c r="L33" s="19">
        <f t="shared" si="11"/>
        <v>-0.90051503527730181</v>
      </c>
      <c r="M33" s="19">
        <f t="shared" si="12"/>
        <v>-0.23285706863006872</v>
      </c>
    </row>
    <row r="34" spans="1:13" x14ac:dyDescent="0.25">
      <c r="A34" s="17" t="s">
        <v>13</v>
      </c>
      <c r="B34" s="21"/>
      <c r="C34" s="21"/>
      <c r="D34" s="21"/>
      <c r="E34" s="21"/>
      <c r="F34" s="6">
        <f t="shared" si="8"/>
        <v>0</v>
      </c>
      <c r="G34" s="6">
        <f t="shared" si="9"/>
        <v>0</v>
      </c>
      <c r="H34" s="6">
        <f t="shared" si="10"/>
        <v>0</v>
      </c>
      <c r="I34" s="4">
        <v>1298351</v>
      </c>
      <c r="J34" s="4"/>
      <c r="K34" s="6">
        <v>323.45565520677627</v>
      </c>
      <c r="L34" s="19">
        <f t="shared" si="11"/>
        <v>-1</v>
      </c>
      <c r="M34" s="19">
        <f t="shared" si="12"/>
        <v>-1</v>
      </c>
    </row>
    <row r="35" spans="1:13" x14ac:dyDescent="0.25">
      <c r="A35" s="17" t="s">
        <v>14</v>
      </c>
      <c r="B35" s="21">
        <v>9681769</v>
      </c>
      <c r="C35" s="21"/>
      <c r="D35" s="68">
        <v>40442.550000000003</v>
      </c>
      <c r="E35" s="21"/>
      <c r="F35" s="6">
        <f>IF(D35=0,0,B35/D35)</f>
        <v>239.39561179994831</v>
      </c>
      <c r="G35" s="6">
        <f>IF(E35=0,0,C35/E35)</f>
        <v>0</v>
      </c>
      <c r="H35" s="6">
        <f>IF(D35+E35=0,0,(B35+C35)/(D35+E35))</f>
        <v>239.39561179994831</v>
      </c>
      <c r="I35" s="4">
        <v>7961008</v>
      </c>
      <c r="J35" s="4">
        <v>590570</v>
      </c>
      <c r="K35" s="6">
        <v>255.51192901007246</v>
      </c>
      <c r="L35" s="19">
        <f t="shared" si="11"/>
        <v>0.21614863343938356</v>
      </c>
      <c r="M35" s="19">
        <f t="shared" si="12"/>
        <v>-6.307461758268372E-2</v>
      </c>
    </row>
    <row r="36" spans="1:13" x14ac:dyDescent="0.25">
      <c r="A36" s="17" t="s">
        <v>16</v>
      </c>
      <c r="B36" s="21">
        <v>69545888</v>
      </c>
      <c r="C36" s="21">
        <v>5171885</v>
      </c>
      <c r="D36" s="21">
        <v>254376</v>
      </c>
      <c r="E36" s="21">
        <v>28262</v>
      </c>
      <c r="F36" s="6">
        <f t="shared" si="8"/>
        <v>273.39799352140142</v>
      </c>
      <c r="G36" s="6">
        <f t="shared" si="9"/>
        <v>182.99784162479654</v>
      </c>
      <c r="H36" s="6">
        <f t="shared" si="10"/>
        <v>264.3585540514722</v>
      </c>
      <c r="I36" s="4">
        <v>85406499</v>
      </c>
      <c r="J36" s="4">
        <v>4641226</v>
      </c>
      <c r="K36" s="6">
        <v>277.37460841601387</v>
      </c>
      <c r="L36" s="19">
        <f t="shared" si="11"/>
        <v>-0.18570730782443148</v>
      </c>
      <c r="M36" s="19">
        <f t="shared" si="12"/>
        <v>-4.6925904425324495E-2</v>
      </c>
    </row>
    <row r="37" spans="1:13" x14ac:dyDescent="0.25">
      <c r="A37" s="17" t="s">
        <v>15</v>
      </c>
      <c r="B37" s="21"/>
      <c r="C37" s="21"/>
      <c r="D37" s="21"/>
      <c r="E37" s="21"/>
      <c r="F37" s="6">
        <f t="shared" si="8"/>
        <v>0</v>
      </c>
      <c r="G37" s="6">
        <f t="shared" si="9"/>
        <v>0</v>
      </c>
      <c r="H37" s="6">
        <f t="shared" si="10"/>
        <v>0</v>
      </c>
      <c r="I37" s="4"/>
      <c r="J37" s="4"/>
      <c r="K37" s="6">
        <v>0</v>
      </c>
      <c r="L37" s="19">
        <f t="shared" si="11"/>
        <v>0</v>
      </c>
      <c r="M37" s="19">
        <f t="shared" si="12"/>
        <v>0</v>
      </c>
    </row>
    <row r="38" spans="1:13" x14ac:dyDescent="0.25">
      <c r="A38" s="17" t="s">
        <v>17</v>
      </c>
      <c r="B38" s="87">
        <v>2476641</v>
      </c>
      <c r="C38" s="85">
        <v>1644948</v>
      </c>
      <c r="D38" s="86">
        <v>9589.5</v>
      </c>
      <c r="E38" s="73">
        <v>8055</v>
      </c>
      <c r="F38" s="6">
        <f t="shared" si="8"/>
        <v>258.26591584545599</v>
      </c>
      <c r="G38" s="6">
        <f t="shared" si="9"/>
        <v>204.2145251396648</v>
      </c>
      <c r="H38" s="6">
        <f t="shared" si="10"/>
        <v>233.59058063419195</v>
      </c>
      <c r="I38" s="4"/>
      <c r="J38" s="4"/>
      <c r="K38" s="6">
        <v>0</v>
      </c>
      <c r="L38" s="19">
        <f t="shared" si="11"/>
        <v>0</v>
      </c>
      <c r="M38" s="19">
        <f t="shared" si="12"/>
        <v>0</v>
      </c>
    </row>
    <row r="39" spans="1:13" x14ac:dyDescent="0.25">
      <c r="A39" s="17" t="s">
        <v>18</v>
      </c>
      <c r="B39" s="21">
        <v>3383309.49</v>
      </c>
      <c r="C39" s="21"/>
      <c r="D39" s="21">
        <v>11879.5</v>
      </c>
      <c r="E39" s="21"/>
      <c r="F39" s="6">
        <f t="shared" si="8"/>
        <v>284.80234774190836</v>
      </c>
      <c r="G39" s="6">
        <f t="shared" si="9"/>
        <v>0</v>
      </c>
      <c r="H39" s="6">
        <f t="shared" si="10"/>
        <v>284.80234774190836</v>
      </c>
      <c r="I39" s="4">
        <v>3086076</v>
      </c>
      <c r="J39" s="4">
        <v>872161</v>
      </c>
      <c r="K39" s="6">
        <v>276.77075831206514</v>
      </c>
      <c r="L39" s="19">
        <f t="shared" si="11"/>
        <v>9.6314377870149737E-2</v>
      </c>
      <c r="M39" s="19">
        <f t="shared" si="12"/>
        <v>2.901892338202661E-2</v>
      </c>
    </row>
    <row r="40" spans="1:13" x14ac:dyDescent="0.25">
      <c r="A40" s="17" t="s">
        <v>19</v>
      </c>
      <c r="B40" s="68">
        <v>8924526.8499999996</v>
      </c>
      <c r="C40" s="62"/>
      <c r="D40" s="68">
        <v>27905.9</v>
      </c>
      <c r="E40" s="21"/>
      <c r="F40" s="6">
        <f>IF(D40=0,0,B40/D40)</f>
        <v>319.80788471255181</v>
      </c>
      <c r="G40" s="6">
        <f>IF(E40=0,0,C40/E40)</f>
        <v>0</v>
      </c>
      <c r="H40" s="6">
        <f>IF(D40+E40=0,0,(B40+C40)/(D40+E40))</f>
        <v>319.80788471255181</v>
      </c>
      <c r="I40" s="4">
        <v>34676104.700000003</v>
      </c>
      <c r="J40" s="4"/>
      <c r="K40" s="6">
        <v>303.86689257694576</v>
      </c>
      <c r="L40" s="19">
        <f t="shared" si="11"/>
        <v>-0.74263179422226167</v>
      </c>
      <c r="M40" s="19">
        <f t="shared" si="12"/>
        <v>5.2460444112283289E-2</v>
      </c>
    </row>
    <row r="41" spans="1:13" s="11" customFormat="1" x14ac:dyDescent="0.25">
      <c r="A41" s="18" t="s">
        <v>20</v>
      </c>
      <c r="B41" s="8">
        <f>SUM(B28:B40)</f>
        <v>109180741.10999998</v>
      </c>
      <c r="C41" s="8">
        <f>SUM(C28:C40)</f>
        <v>7222065</v>
      </c>
      <c r="D41" s="8">
        <f>SUM(D28:D40)</f>
        <v>400081.61000000004</v>
      </c>
      <c r="E41" s="8">
        <f>SUM(E28:E40)</f>
        <v>38308</v>
      </c>
      <c r="F41" s="9">
        <f>IF(D41=0,0,B41/D41)</f>
        <v>272.89617513286845</v>
      </c>
      <c r="G41" s="9">
        <f>IF(E41=0,0,C41/E41)</f>
        <v>188.52628693745433</v>
      </c>
      <c r="H41" s="9">
        <f>IF(D41+E41=0,0,(B41+C41)/(D41+E41))</f>
        <v>265.5236425653427</v>
      </c>
      <c r="I41" s="8">
        <v>156460122.12</v>
      </c>
      <c r="J41" s="8">
        <v>6103957</v>
      </c>
      <c r="K41" s="9">
        <v>280.66401741399181</v>
      </c>
      <c r="L41" s="32">
        <f t="shared" si="11"/>
        <v>-0.30218167012383013</v>
      </c>
      <c r="M41" s="32">
        <f t="shared" si="12"/>
        <v>-5.3944837632379485E-2</v>
      </c>
    </row>
    <row r="44" spans="1:13" ht="20.25" x14ac:dyDescent="0.3">
      <c r="A44" s="20" t="str">
        <f>"MÅLESTATISTIKK FOR TØMRERE - GJENNOMSNITT HELE ÅRET  "&amp;FORS!$A$14</f>
        <v>MÅLESTATISTIKK FOR TØMRERE - GJENNOMSNITT HELE ÅRET  2015</v>
      </c>
    </row>
    <row r="45" spans="1:13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5"/>
      <c r="B46" s="2" t="s">
        <v>4</v>
      </c>
      <c r="C46" s="3"/>
      <c r="D46" s="2" t="s">
        <v>5</v>
      </c>
      <c r="E46" s="3"/>
      <c r="F46" s="2" t="str">
        <f>"Fortjeneste hele  "&amp;FORS!$A$14-0</f>
        <v>Fortjeneste hele  2015</v>
      </c>
      <c r="G46" s="5"/>
      <c r="H46" s="3"/>
      <c r="I46" s="2" t="str">
        <f>" Hele året  "&amp;FORS!$A$14-1</f>
        <v xml:space="preserve"> Hele året  2014</v>
      </c>
      <c r="J46" s="5"/>
      <c r="K46" s="3"/>
      <c r="L46" s="47" t="s">
        <v>31</v>
      </c>
      <c r="M46" s="3"/>
    </row>
    <row r="47" spans="1:13" x14ac:dyDescent="0.25">
      <c r="A47" s="48"/>
      <c r="B47" s="49" t="s">
        <v>6</v>
      </c>
      <c r="C47" s="49" t="s">
        <v>6</v>
      </c>
      <c r="D47" s="49" t="s">
        <v>6</v>
      </c>
      <c r="E47" s="49" t="s">
        <v>6</v>
      </c>
      <c r="F47" s="49" t="s">
        <v>6</v>
      </c>
      <c r="G47" s="49" t="s">
        <v>6</v>
      </c>
      <c r="H47" s="50" t="s">
        <v>35</v>
      </c>
      <c r="I47" s="49" t="s">
        <v>6</v>
      </c>
      <c r="J47" s="49" t="s">
        <v>6</v>
      </c>
      <c r="K47" s="50" t="s">
        <v>33</v>
      </c>
      <c r="L47" s="49" t="s">
        <v>6</v>
      </c>
      <c r="M47" s="50" t="s">
        <v>33</v>
      </c>
    </row>
    <row r="48" spans="1:13" x14ac:dyDescent="0.25">
      <c r="A48" s="52"/>
      <c r="B48" s="53" t="s">
        <v>32</v>
      </c>
      <c r="C48" s="53" t="s">
        <v>34</v>
      </c>
      <c r="D48" s="53" t="s">
        <v>32</v>
      </c>
      <c r="E48" s="53" t="s">
        <v>34</v>
      </c>
      <c r="F48" s="53" t="s">
        <v>32</v>
      </c>
      <c r="G48" s="53" t="s">
        <v>34</v>
      </c>
      <c r="H48" s="54" t="s">
        <v>36</v>
      </c>
      <c r="I48" s="53" t="s">
        <v>32</v>
      </c>
      <c r="J48" s="53" t="s">
        <v>34</v>
      </c>
      <c r="K48" s="54" t="s">
        <v>30</v>
      </c>
      <c r="L48" s="53" t="s">
        <v>32</v>
      </c>
      <c r="M48" s="54" t="s">
        <v>30</v>
      </c>
    </row>
    <row r="49" spans="1:13" x14ac:dyDescent="0.25">
      <c r="A49" s="17" t="s">
        <v>26</v>
      </c>
      <c r="B49" s="4">
        <f>B7+B28</f>
        <v>13086296</v>
      </c>
      <c r="C49" s="4">
        <f t="shared" ref="C49:E49" si="13">C7+C28</f>
        <v>405232</v>
      </c>
      <c r="D49" s="4">
        <f t="shared" si="13"/>
        <v>49331</v>
      </c>
      <c r="E49" s="4">
        <f t="shared" si="13"/>
        <v>1991</v>
      </c>
      <c r="F49" s="4">
        <f>IF(D49=0,0,B49/D49)</f>
        <v>265.27530356165494</v>
      </c>
      <c r="G49" s="4">
        <f>IF(E49=0,0,C49/E49)</f>
        <v>203.53189352084379</v>
      </c>
      <c r="H49" s="4">
        <f>IF(D49+E49=0,0,(B49+C49)/(D49+E49))</f>
        <v>262.88001247028564</v>
      </c>
      <c r="I49" s="4">
        <v>15602522</v>
      </c>
      <c r="J49" s="4">
        <v>245971</v>
      </c>
      <c r="K49" s="6">
        <v>265.59346091969434</v>
      </c>
      <c r="L49" s="19">
        <f>IF(I49=0,0,(B49-I49)/I49)</f>
        <v>-0.16127046640280335</v>
      </c>
      <c r="M49" s="19">
        <f>IF(K49=0,0,(H49-K49)/K49)</f>
        <v>-1.0216548404514931E-2</v>
      </c>
    </row>
    <row r="50" spans="1:13" x14ac:dyDescent="0.25">
      <c r="A50" s="17" t="s">
        <v>7</v>
      </c>
      <c r="B50" s="4">
        <f t="shared" ref="B50:E50" si="14">B8+B29</f>
        <v>10766023.890000001</v>
      </c>
      <c r="C50" s="4">
        <f t="shared" si="14"/>
        <v>0</v>
      </c>
      <c r="D50" s="4">
        <f t="shared" si="14"/>
        <v>43985.990000000005</v>
      </c>
      <c r="E50" s="4">
        <f t="shared" si="14"/>
        <v>0</v>
      </c>
      <c r="F50" s="4">
        <f t="shared" ref="F50:F62" si="15">IF(D50=0,0,B50/D50)</f>
        <v>244.76029503939776</v>
      </c>
      <c r="G50" s="4">
        <f t="shared" ref="G50:G62" si="16">IF(E50=0,0,C50/E50)</f>
        <v>0</v>
      </c>
      <c r="H50" s="4">
        <f t="shared" ref="H50:H51" si="17">IF(D50+E50=0,0,(B50+C50)/(D50+E50))</f>
        <v>244.76029503939776</v>
      </c>
      <c r="I50" s="4">
        <v>4188004.81</v>
      </c>
      <c r="J50" s="4">
        <v>0</v>
      </c>
      <c r="K50" s="6">
        <v>244.71678855745813</v>
      </c>
      <c r="L50" s="19">
        <f t="shared" ref="L50:L62" si="18">IF(I50=0,0,(B50-I50)/I50)</f>
        <v>1.5706808799008996</v>
      </c>
      <c r="M50" s="19">
        <f t="shared" ref="M50:M62" si="19">IF(K50=0,0,(H50-K50)/K50)</f>
        <v>1.7778298822933094E-4</v>
      </c>
    </row>
    <row r="51" spans="1:13" x14ac:dyDescent="0.25">
      <c r="A51" s="17" t="s">
        <v>28</v>
      </c>
      <c r="B51" s="4">
        <f t="shared" ref="B51:E51" si="20">B9+B30</f>
        <v>828076.15999999992</v>
      </c>
      <c r="C51" s="4">
        <f t="shared" si="20"/>
        <v>0</v>
      </c>
      <c r="D51" s="4">
        <f t="shared" si="20"/>
        <v>2197.58</v>
      </c>
      <c r="E51" s="4">
        <f t="shared" si="20"/>
        <v>0</v>
      </c>
      <c r="F51" s="4">
        <f t="shared" si="15"/>
        <v>376.81274856888029</v>
      </c>
      <c r="G51" s="4">
        <f t="shared" si="16"/>
        <v>0</v>
      </c>
      <c r="H51" s="4">
        <f t="shared" si="17"/>
        <v>376.81274856888029</v>
      </c>
      <c r="I51" s="4">
        <v>1339776.6499999999</v>
      </c>
      <c r="J51" s="4">
        <v>0</v>
      </c>
      <c r="K51" s="6">
        <v>229.46292442731749</v>
      </c>
      <c r="L51" s="19">
        <f t="shared" si="18"/>
        <v>-0.38192969701330443</v>
      </c>
      <c r="M51" s="19">
        <f>IF(K51=0,0,(H51-K51)/K51)</f>
        <v>0.64215090306772393</v>
      </c>
    </row>
    <row r="52" spans="1:13" x14ac:dyDescent="0.25">
      <c r="A52" s="17" t="s">
        <v>8</v>
      </c>
      <c r="B52" s="4">
        <f t="shared" ref="B52:E52" si="21">B10+B31</f>
        <v>1966967.18</v>
      </c>
      <c r="C52" s="4">
        <f t="shared" si="21"/>
        <v>0</v>
      </c>
      <c r="D52" s="4">
        <f t="shared" si="21"/>
        <v>6746</v>
      </c>
      <c r="E52" s="4">
        <f t="shared" si="21"/>
        <v>0</v>
      </c>
      <c r="F52" s="4">
        <f t="shared" si="15"/>
        <v>291.57533056626147</v>
      </c>
      <c r="G52" s="4">
        <f t="shared" si="16"/>
        <v>0</v>
      </c>
      <c r="H52" s="4">
        <f t="shared" ref="H52:H61" si="22">IF(D52+E52=0,0,(B52+C52)/(D52+E52))</f>
        <v>291.57533056626147</v>
      </c>
      <c r="I52" s="4">
        <v>3780215.59</v>
      </c>
      <c r="J52" s="4">
        <v>0</v>
      </c>
      <c r="K52" s="6">
        <v>256.8692005571977</v>
      </c>
      <c r="L52" s="19">
        <f t="shared" si="18"/>
        <v>-0.47966798898895607</v>
      </c>
      <c r="M52" s="19">
        <f t="shared" si="19"/>
        <v>0.13511207234569048</v>
      </c>
    </row>
    <row r="53" spans="1:13" x14ac:dyDescent="0.25">
      <c r="A53" s="17" t="s">
        <v>10</v>
      </c>
      <c r="B53" s="4">
        <f t="shared" ref="B53:E53" si="23">B11+B32</f>
        <v>8916316.129999999</v>
      </c>
      <c r="C53" s="4">
        <f t="shared" si="23"/>
        <v>387453.05</v>
      </c>
      <c r="D53" s="4">
        <f t="shared" si="23"/>
        <v>32432.659999999996</v>
      </c>
      <c r="E53" s="4">
        <f t="shared" si="23"/>
        <v>1892.47</v>
      </c>
      <c r="F53" s="4">
        <f t="shared" si="15"/>
        <v>274.9178183349747</v>
      </c>
      <c r="G53" s="4">
        <f t="shared" si="16"/>
        <v>204.73405126633446</v>
      </c>
      <c r="H53" s="4">
        <f t="shared" si="22"/>
        <v>271.04833047973892</v>
      </c>
      <c r="I53" s="4">
        <v>7713290.5</v>
      </c>
      <c r="J53" s="4">
        <v>0</v>
      </c>
      <c r="K53" s="6">
        <v>258.03309777925267</v>
      </c>
      <c r="L53" s="19">
        <f t="shared" si="18"/>
        <v>0.15596788815357063</v>
      </c>
      <c r="M53" s="19">
        <f t="shared" si="19"/>
        <v>5.0440167608346055E-2</v>
      </c>
    </row>
    <row r="54" spans="1:13" x14ac:dyDescent="0.25">
      <c r="A54" s="17" t="s">
        <v>11</v>
      </c>
      <c r="B54" s="4">
        <f t="shared" ref="B54:E54" si="24">B12+B33</f>
        <v>7855496</v>
      </c>
      <c r="C54" s="4">
        <f t="shared" si="24"/>
        <v>675503</v>
      </c>
      <c r="D54" s="4">
        <f t="shared" si="24"/>
        <v>24864</v>
      </c>
      <c r="E54" s="4">
        <f t="shared" si="24"/>
        <v>3374</v>
      </c>
      <c r="F54" s="4">
        <f t="shared" si="15"/>
        <v>315.93854568854567</v>
      </c>
      <c r="G54" s="4">
        <f t="shared" si="16"/>
        <v>200.20835803200947</v>
      </c>
      <c r="H54" s="4">
        <f t="shared" si="22"/>
        <v>302.11059565125009</v>
      </c>
      <c r="I54" s="4">
        <v>19780244</v>
      </c>
      <c r="J54" s="4">
        <v>0</v>
      </c>
      <c r="K54" s="6">
        <v>298.68694129016671</v>
      </c>
      <c r="L54" s="19">
        <f t="shared" si="18"/>
        <v>-0.60286152182955888</v>
      </c>
      <c r="M54" s="19">
        <f t="shared" si="19"/>
        <v>1.1462350333412757E-2</v>
      </c>
    </row>
    <row r="55" spans="1:13" x14ac:dyDescent="0.25">
      <c r="A55" s="17" t="s">
        <v>13</v>
      </c>
      <c r="B55" s="4">
        <f t="shared" ref="B55:E55" si="25">B13+B34</f>
        <v>1494422</v>
      </c>
      <c r="C55" s="4">
        <f t="shared" si="25"/>
        <v>0</v>
      </c>
      <c r="D55" s="4">
        <f t="shared" si="25"/>
        <v>4847</v>
      </c>
      <c r="E55" s="4">
        <f t="shared" si="25"/>
        <v>0</v>
      </c>
      <c r="F55" s="4">
        <f t="shared" si="15"/>
        <v>308.31896018155561</v>
      </c>
      <c r="G55" s="4">
        <f t="shared" si="16"/>
        <v>0</v>
      </c>
      <c r="H55" s="4">
        <f t="shared" si="22"/>
        <v>308.31896018155561</v>
      </c>
      <c r="I55" s="4">
        <v>2156893</v>
      </c>
      <c r="J55" s="4">
        <v>0</v>
      </c>
      <c r="K55" s="6">
        <v>309.27631201605965</v>
      </c>
      <c r="L55" s="19">
        <f t="shared" si="18"/>
        <v>-0.30714133709924413</v>
      </c>
      <c r="M55" s="19">
        <f t="shared" si="19"/>
        <v>-3.0954580008517641E-3</v>
      </c>
    </row>
    <row r="56" spans="1:13" x14ac:dyDescent="0.25">
      <c r="A56" s="17" t="s">
        <v>14</v>
      </c>
      <c r="B56" s="4">
        <f t="shared" ref="B56:E56" si="26">B14+B35</f>
        <v>18955600</v>
      </c>
      <c r="C56" s="4">
        <f t="shared" si="26"/>
        <v>424120</v>
      </c>
      <c r="D56" s="4">
        <f t="shared" si="26"/>
        <v>77077.98000000001</v>
      </c>
      <c r="E56" s="4">
        <f t="shared" si="26"/>
        <v>2209</v>
      </c>
      <c r="F56" s="4">
        <f t="shared" si="15"/>
        <v>245.92756582359834</v>
      </c>
      <c r="G56" s="4">
        <f t="shared" si="16"/>
        <v>191.99637845178813</v>
      </c>
      <c r="H56" s="4">
        <f t="shared" si="22"/>
        <v>244.42499890902639</v>
      </c>
      <c r="I56" s="4">
        <v>34047879</v>
      </c>
      <c r="J56" s="4">
        <v>1095562</v>
      </c>
      <c r="K56" s="6">
        <v>251.48625344283818</v>
      </c>
      <c r="L56" s="19">
        <f t="shared" si="18"/>
        <v>-0.44326634854406055</v>
      </c>
      <c r="M56" s="19">
        <f t="shared" si="19"/>
        <v>-2.8078093482818482E-2</v>
      </c>
    </row>
    <row r="57" spans="1:13" x14ac:dyDescent="0.25">
      <c r="A57" s="17" t="s">
        <v>16</v>
      </c>
      <c r="B57" s="4">
        <f t="shared" ref="B57:E57" si="27">B15+B36</f>
        <v>140507938</v>
      </c>
      <c r="C57" s="4">
        <f t="shared" si="27"/>
        <v>7271233</v>
      </c>
      <c r="D57" s="4">
        <f t="shared" si="27"/>
        <v>502353</v>
      </c>
      <c r="E57" s="4">
        <f t="shared" si="27"/>
        <v>38758</v>
      </c>
      <c r="F57" s="4">
        <f t="shared" si="15"/>
        <v>279.69960963704807</v>
      </c>
      <c r="G57" s="4">
        <f t="shared" si="16"/>
        <v>187.60599102120852</v>
      </c>
      <c r="H57" s="4">
        <f t="shared" si="22"/>
        <v>273.10324683844902</v>
      </c>
      <c r="I57" s="4">
        <v>135357487</v>
      </c>
      <c r="J57" s="4">
        <v>5534719</v>
      </c>
      <c r="K57" s="6">
        <v>265.67394403379092</v>
      </c>
      <c r="L57" s="19">
        <f t="shared" si="18"/>
        <v>3.8050728586590858E-2</v>
      </c>
      <c r="M57" s="19">
        <f t="shared" si="19"/>
        <v>2.7963987329194685E-2</v>
      </c>
    </row>
    <row r="58" spans="1:13" x14ac:dyDescent="0.25">
      <c r="A58" s="17" t="s">
        <v>15</v>
      </c>
      <c r="B58" s="4">
        <f t="shared" ref="B58:E58" si="28">B16+B37</f>
        <v>0</v>
      </c>
      <c r="C58" s="4">
        <f t="shared" si="28"/>
        <v>0</v>
      </c>
      <c r="D58" s="4">
        <f t="shared" si="28"/>
        <v>0</v>
      </c>
      <c r="E58" s="4">
        <f t="shared" si="28"/>
        <v>0</v>
      </c>
      <c r="F58" s="4">
        <f t="shared" si="15"/>
        <v>0</v>
      </c>
      <c r="G58" s="4">
        <f t="shared" si="16"/>
        <v>0</v>
      </c>
      <c r="H58" s="4">
        <f t="shared" si="22"/>
        <v>0</v>
      </c>
      <c r="I58" s="4">
        <v>1730678</v>
      </c>
      <c r="J58" s="4">
        <v>0</v>
      </c>
      <c r="K58" s="6">
        <v>247.68909306885348</v>
      </c>
      <c r="L58" s="19">
        <f t="shared" si="18"/>
        <v>-1</v>
      </c>
      <c r="M58" s="19">
        <f t="shared" si="19"/>
        <v>-1</v>
      </c>
    </row>
    <row r="59" spans="1:13" x14ac:dyDescent="0.25">
      <c r="A59" s="17" t="s">
        <v>17</v>
      </c>
      <c r="B59" s="4">
        <f>B17+B38</f>
        <v>7582200</v>
      </c>
      <c r="C59" s="4">
        <f t="shared" ref="C59:E59" si="29">C17+C38</f>
        <v>2080284</v>
      </c>
      <c r="D59" s="4">
        <f t="shared" si="29"/>
        <v>30900</v>
      </c>
      <c r="E59" s="4">
        <f t="shared" si="29"/>
        <v>11155</v>
      </c>
      <c r="F59" s="4">
        <f t="shared" si="15"/>
        <v>245.37864077669903</v>
      </c>
      <c r="G59" s="4">
        <f t="shared" si="16"/>
        <v>186.48892873151053</v>
      </c>
      <c r="H59" s="4">
        <f t="shared" si="22"/>
        <v>229.75826893353943</v>
      </c>
      <c r="I59" s="4">
        <v>4028383</v>
      </c>
      <c r="J59" s="4">
        <v>0</v>
      </c>
      <c r="K59" s="6">
        <v>219.90190512582564</v>
      </c>
      <c r="L59" s="19">
        <f t="shared" si="18"/>
        <v>0.88219441895172335</v>
      </c>
      <c r="M59" s="19">
        <f t="shared" si="19"/>
        <v>4.4821639003418727E-2</v>
      </c>
    </row>
    <row r="60" spans="1:13" x14ac:dyDescent="0.25">
      <c r="A60" s="17" t="s">
        <v>18</v>
      </c>
      <c r="B60" s="4">
        <f t="shared" ref="B60:E60" si="30">B18+B39</f>
        <v>14231826.49</v>
      </c>
      <c r="C60" s="4">
        <f t="shared" si="30"/>
        <v>1077858</v>
      </c>
      <c r="D60" s="4">
        <f t="shared" si="30"/>
        <v>49086</v>
      </c>
      <c r="E60" s="4">
        <f t="shared" si="30"/>
        <v>5344.5</v>
      </c>
      <c r="F60" s="4">
        <f t="shared" si="15"/>
        <v>289.93657030517869</v>
      </c>
      <c r="G60" s="4">
        <f t="shared" si="16"/>
        <v>201.67611563289364</v>
      </c>
      <c r="H60" s="4">
        <f t="shared" si="22"/>
        <v>281.27032619579097</v>
      </c>
      <c r="I60" s="4">
        <v>9368945</v>
      </c>
      <c r="J60" s="4">
        <v>872161</v>
      </c>
      <c r="K60" s="6">
        <v>256.78516624040918</v>
      </c>
      <c r="L60" s="19">
        <f t="shared" si="18"/>
        <v>0.51904259124159657</v>
      </c>
      <c r="M60" s="19">
        <f t="shared" si="19"/>
        <v>9.5352704028308727E-2</v>
      </c>
    </row>
    <row r="61" spans="1:13" x14ac:dyDescent="0.25">
      <c r="A61" s="17" t="s">
        <v>19</v>
      </c>
      <c r="B61" s="4">
        <f t="shared" ref="B61:E61" si="31">B19+B40</f>
        <v>47033313.859999999</v>
      </c>
      <c r="C61" s="4">
        <f t="shared" si="31"/>
        <v>0</v>
      </c>
      <c r="D61" s="4">
        <f t="shared" si="31"/>
        <v>158896.5</v>
      </c>
      <c r="E61" s="4">
        <f t="shared" si="31"/>
        <v>0</v>
      </c>
      <c r="F61" s="4">
        <f t="shared" si="15"/>
        <v>295.99968444868199</v>
      </c>
      <c r="G61" s="4">
        <f t="shared" si="16"/>
        <v>0</v>
      </c>
      <c r="H61" s="4">
        <f t="shared" si="22"/>
        <v>295.99968444868199</v>
      </c>
      <c r="I61" s="4">
        <v>73121874.900000006</v>
      </c>
      <c r="J61" s="4">
        <v>0</v>
      </c>
      <c r="K61" s="6">
        <v>304.70710780279393</v>
      </c>
      <c r="L61" s="19">
        <f t="shared" si="18"/>
        <v>-0.35678189427826068</v>
      </c>
      <c r="M61" s="19">
        <f t="shared" si="19"/>
        <v>-2.857637098425473E-2</v>
      </c>
    </row>
    <row r="62" spans="1:13" s="11" customFormat="1" x14ac:dyDescent="0.25">
      <c r="A62" s="18" t="s">
        <v>20</v>
      </c>
      <c r="B62" s="4">
        <f t="shared" ref="B62:D62" si="32">B20+B41</f>
        <v>273224475.70999998</v>
      </c>
      <c r="C62" s="4">
        <f t="shared" si="32"/>
        <v>12321683.050000001</v>
      </c>
      <c r="D62" s="4">
        <f t="shared" si="32"/>
        <v>982717.71</v>
      </c>
      <c r="E62" s="4">
        <f>E20+E41</f>
        <v>64723.97</v>
      </c>
      <c r="F62" s="4">
        <f t="shared" si="15"/>
        <v>278.02946149204939</v>
      </c>
      <c r="G62" s="4">
        <f t="shared" si="16"/>
        <v>190.37279465397441</v>
      </c>
      <c r="H62" s="4">
        <f>IF(D62+E62=0,0,(B62+C62)/(D62+E62))</f>
        <v>272.61294276546261</v>
      </c>
      <c r="I62" s="8">
        <v>312216193.45000005</v>
      </c>
      <c r="J62" s="8">
        <v>7748413</v>
      </c>
      <c r="K62" s="9">
        <v>272.1580893957215</v>
      </c>
      <c r="L62" s="32">
        <f t="shared" si="18"/>
        <v>-0.12488691668788925</v>
      </c>
      <c r="M62" s="10">
        <f t="shared" si="19"/>
        <v>1.6712836673384299E-3</v>
      </c>
    </row>
  </sheetData>
  <phoneticPr fontId="0" type="noConversion"/>
  <pageMargins left="0.59055118110236227" right="0.19685039370078741" top="0.98425196850393704" bottom="0.98425196850393704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21" max="16383" man="1"/>
    <brk id="4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1"/>
  <sheetViews>
    <sheetView showZeros="0" topLeftCell="A40" zoomScale="84" zoomScaleNormal="84" workbookViewId="0">
      <selection activeCell="E30" sqref="E30"/>
    </sheetView>
  </sheetViews>
  <sheetFormatPr baseColWidth="10" defaultColWidth="9" defaultRowHeight="15.75" x14ac:dyDescent="0.25"/>
  <cols>
    <col min="1" max="1" width="18.75" style="14" customWidth="1"/>
    <col min="2" max="2" width="14.875" customWidth="1"/>
    <col min="3" max="5" width="11.75" customWidth="1"/>
    <col min="6" max="8" width="9.25" customWidth="1"/>
    <col min="9" max="9" width="11.375" customWidth="1"/>
    <col min="10" max="10" width="12.625" bestFit="1" customWidth="1"/>
    <col min="11" max="13" width="9.25" customWidth="1"/>
  </cols>
  <sheetData>
    <row r="2" spans="1:13" ht="20.25" x14ac:dyDescent="0.3">
      <c r="A2" s="20" t="str">
        <f>"MÅLESTATISTIKK FOR MALERE - 1. HALVÅR "&amp;FORS!$A$14</f>
        <v>MÅLESTATISTIKK FOR MALERE - 1. HALVÅR 2015</v>
      </c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25">
      <c r="A4" s="15"/>
      <c r="B4" s="2" t="s">
        <v>4</v>
      </c>
      <c r="C4" s="3"/>
      <c r="D4" s="2" t="s">
        <v>5</v>
      </c>
      <c r="E4" s="3"/>
      <c r="F4" s="2" t="str">
        <f>"Fortjeneste 1. halvår  "&amp;FORS!$A$14-0</f>
        <v>Fortjeneste 1. halvår  2015</v>
      </c>
      <c r="G4" s="5"/>
      <c r="H4" s="3"/>
      <c r="I4" s="2" t="str">
        <f>" 1. halvår  "&amp;FORS!$A$14-1</f>
        <v xml:space="preserve"> 1. halvår  2014</v>
      </c>
      <c r="J4" s="5"/>
      <c r="K4" s="3"/>
      <c r="L4" s="47" t="s">
        <v>31</v>
      </c>
      <c r="M4" s="3"/>
    </row>
    <row r="5" spans="1:13" x14ac:dyDescent="0.25">
      <c r="A5" s="48"/>
      <c r="B5" s="49" t="s">
        <v>6</v>
      </c>
      <c r="C5" s="49" t="s">
        <v>6</v>
      </c>
      <c r="D5" s="49" t="s">
        <v>6</v>
      </c>
      <c r="E5" s="49" t="s">
        <v>6</v>
      </c>
      <c r="F5" s="49" t="s">
        <v>6</v>
      </c>
      <c r="G5" s="49" t="s">
        <v>6</v>
      </c>
      <c r="H5" s="50" t="s">
        <v>35</v>
      </c>
      <c r="I5" s="49" t="s">
        <v>6</v>
      </c>
      <c r="J5" s="49" t="s">
        <v>6</v>
      </c>
      <c r="K5" s="50" t="s">
        <v>33</v>
      </c>
      <c r="L5" s="49" t="s">
        <v>6</v>
      </c>
      <c r="M5" s="50" t="s">
        <v>33</v>
      </c>
    </row>
    <row r="6" spans="1:13" x14ac:dyDescent="0.25">
      <c r="A6" s="52"/>
      <c r="B6" s="53" t="s">
        <v>32</v>
      </c>
      <c r="C6" s="53" t="s">
        <v>34</v>
      </c>
      <c r="D6" s="53" t="s">
        <v>32</v>
      </c>
      <c r="E6" s="53" t="s">
        <v>34</v>
      </c>
      <c r="F6" s="53" t="s">
        <v>32</v>
      </c>
      <c r="G6" s="53" t="s">
        <v>34</v>
      </c>
      <c r="H6" s="54" t="s">
        <v>36</v>
      </c>
      <c r="I6" s="53" t="s">
        <v>32</v>
      </c>
      <c r="J6" s="53" t="s">
        <v>34</v>
      </c>
      <c r="K6" s="54" t="s">
        <v>30</v>
      </c>
      <c r="L6" s="53" t="s">
        <v>32</v>
      </c>
      <c r="M6" s="54" t="s">
        <v>30</v>
      </c>
    </row>
    <row r="7" spans="1:13" x14ac:dyDescent="0.25">
      <c r="A7" s="17" t="s">
        <v>27</v>
      </c>
      <c r="B7" s="21"/>
      <c r="C7" s="21"/>
      <c r="D7" s="21"/>
      <c r="E7" s="21"/>
      <c r="F7" s="6">
        <f>IF(D7=0,0,B7/D7)</f>
        <v>0</v>
      </c>
      <c r="G7" s="6">
        <f>IF(E7=0,0,C7/E7)</f>
        <v>0</v>
      </c>
      <c r="H7" s="6">
        <f>IF(D7+E7=0,0,(B7+C7)/(D7+E7))</f>
        <v>0</v>
      </c>
      <c r="I7" s="4"/>
      <c r="J7" s="4"/>
      <c r="K7" s="6">
        <v>0</v>
      </c>
      <c r="L7" s="19">
        <f>IF(I7=0,0,(B7-I7)/I7)</f>
        <v>0</v>
      </c>
      <c r="M7" s="19">
        <f>IF(K7=0,0,(H7-K7)/K7)</f>
        <v>0</v>
      </c>
    </row>
    <row r="8" spans="1:13" x14ac:dyDescent="0.25">
      <c r="A8" s="17" t="s">
        <v>7</v>
      </c>
      <c r="B8" s="21">
        <v>2190258.2799999998</v>
      </c>
      <c r="C8" s="21"/>
      <c r="D8" s="21">
        <v>9192.7800000000007</v>
      </c>
      <c r="E8" s="21"/>
      <c r="F8" s="6">
        <f t="shared" ref="F8:F17" si="0">IF(D8=0,0,B8/D8)</f>
        <v>238.25853332724157</v>
      </c>
      <c r="G8" s="6">
        <f t="shared" ref="G8:G17" si="1">IF(E8=0,0,C8/E8)</f>
        <v>0</v>
      </c>
      <c r="H8" s="6">
        <f t="shared" ref="H8:H17" si="2">IF(D8+E8=0,0,(B8+C8)/(D8+E8))</f>
        <v>238.25853332724157</v>
      </c>
      <c r="I8" s="4">
        <v>2041004.18</v>
      </c>
      <c r="J8" s="4"/>
      <c r="K8" s="6">
        <v>230.62454717002453</v>
      </c>
      <c r="L8" s="19">
        <f t="shared" ref="L8:L18" si="3">IF(I8=0,0,(B8-I8)/I8)</f>
        <v>7.312777771969084E-2</v>
      </c>
      <c r="M8" s="19">
        <f t="shared" ref="M8:M18" si="4">IF(K8=0,0,(H8-K8)/K8)</f>
        <v>3.310135998484582E-2</v>
      </c>
    </row>
    <row r="9" spans="1:13" x14ac:dyDescent="0.25">
      <c r="A9" s="17" t="s">
        <v>8</v>
      </c>
      <c r="B9" s="21"/>
      <c r="C9" s="21"/>
      <c r="D9" s="21"/>
      <c r="E9" s="21"/>
      <c r="F9" s="6">
        <f t="shared" si="0"/>
        <v>0</v>
      </c>
      <c r="G9" s="6">
        <f t="shared" si="1"/>
        <v>0</v>
      </c>
      <c r="H9" s="6">
        <f t="shared" si="2"/>
        <v>0</v>
      </c>
      <c r="I9" s="4"/>
      <c r="J9" s="4"/>
      <c r="K9" s="6">
        <v>0</v>
      </c>
      <c r="L9" s="19">
        <f t="shared" si="3"/>
        <v>0</v>
      </c>
      <c r="M9" s="19">
        <f t="shared" si="4"/>
        <v>0</v>
      </c>
    </row>
    <row r="10" spans="1:13" x14ac:dyDescent="0.25">
      <c r="A10" s="17" t="s">
        <v>10</v>
      </c>
      <c r="B10" s="21">
        <v>1131851</v>
      </c>
      <c r="C10" s="21">
        <v>312564</v>
      </c>
      <c r="D10" s="21">
        <v>4719</v>
      </c>
      <c r="E10" s="21">
        <v>1966</v>
      </c>
      <c r="F10" s="6">
        <f t="shared" si="0"/>
        <v>239.84975630430176</v>
      </c>
      <c r="G10" s="6">
        <f t="shared" si="1"/>
        <v>158.98474059003053</v>
      </c>
      <c r="H10" s="6">
        <f t="shared" si="2"/>
        <v>216.06806282722513</v>
      </c>
      <c r="I10" s="4">
        <v>1578143</v>
      </c>
      <c r="J10" s="4">
        <v>212200</v>
      </c>
      <c r="K10" s="6">
        <v>223.73694076480879</v>
      </c>
      <c r="L10" s="19">
        <f t="shared" si="3"/>
        <v>-0.28279566553854751</v>
      </c>
      <c r="M10" s="19">
        <f t="shared" si="4"/>
        <v>-3.4276315352166839E-2</v>
      </c>
    </row>
    <row r="11" spans="1:13" x14ac:dyDescent="0.25">
      <c r="A11" s="17" t="s">
        <v>11</v>
      </c>
      <c r="B11" s="21"/>
      <c r="C11" s="21"/>
      <c r="D11" s="21"/>
      <c r="E11" s="21"/>
      <c r="F11" s="6">
        <f t="shared" si="0"/>
        <v>0</v>
      </c>
      <c r="G11" s="6">
        <f t="shared" si="1"/>
        <v>0</v>
      </c>
      <c r="H11" s="6">
        <f t="shared" si="2"/>
        <v>0</v>
      </c>
      <c r="I11" s="4"/>
      <c r="J11" s="4"/>
      <c r="K11" s="6">
        <v>0</v>
      </c>
      <c r="L11" s="19">
        <f t="shared" si="3"/>
        <v>0</v>
      </c>
      <c r="M11" s="19">
        <f t="shared" si="4"/>
        <v>0</v>
      </c>
    </row>
    <row r="12" spans="1:13" x14ac:dyDescent="0.25">
      <c r="A12" s="17" t="s">
        <v>12</v>
      </c>
      <c r="B12" s="21"/>
      <c r="C12" s="21"/>
      <c r="D12" s="21"/>
      <c r="E12" s="21"/>
      <c r="F12" s="6">
        <f t="shared" si="0"/>
        <v>0</v>
      </c>
      <c r="G12" s="6">
        <f t="shared" si="1"/>
        <v>0</v>
      </c>
      <c r="H12" s="6">
        <f t="shared" si="2"/>
        <v>0</v>
      </c>
      <c r="I12" s="4"/>
      <c r="J12" s="4"/>
      <c r="K12" s="6">
        <v>0</v>
      </c>
      <c r="L12" s="19">
        <f t="shared" si="3"/>
        <v>0</v>
      </c>
      <c r="M12" s="19">
        <f t="shared" si="4"/>
        <v>0</v>
      </c>
    </row>
    <row r="13" spans="1:13" x14ac:dyDescent="0.25">
      <c r="A13" s="17" t="s">
        <v>14</v>
      </c>
      <c r="B13" s="21">
        <v>184665.2</v>
      </c>
      <c r="C13" s="21"/>
      <c r="D13" s="21">
        <v>562</v>
      </c>
      <c r="E13" s="21"/>
      <c r="F13" s="6">
        <f t="shared" si="0"/>
        <v>328.58576512455517</v>
      </c>
      <c r="G13" s="6">
        <f t="shared" si="1"/>
        <v>0</v>
      </c>
      <c r="H13" s="6">
        <f t="shared" si="2"/>
        <v>328.58576512455517</v>
      </c>
      <c r="I13" s="4">
        <v>83177</v>
      </c>
      <c r="J13" s="4"/>
      <c r="K13" s="6">
        <v>292.36203866432339</v>
      </c>
      <c r="L13" s="19">
        <f t="shared" si="3"/>
        <v>1.2201473965158638</v>
      </c>
      <c r="M13" s="19">
        <f t="shared" si="4"/>
        <v>0.12390023898356443</v>
      </c>
    </row>
    <row r="14" spans="1:13" x14ac:dyDescent="0.25">
      <c r="A14" s="17" t="s">
        <v>15</v>
      </c>
      <c r="B14" s="21"/>
      <c r="C14" s="21"/>
      <c r="D14" s="21"/>
      <c r="E14" s="21"/>
      <c r="F14" s="6">
        <f t="shared" si="0"/>
        <v>0</v>
      </c>
      <c r="G14" s="6">
        <f t="shared" si="1"/>
        <v>0</v>
      </c>
      <c r="H14" s="6">
        <f t="shared" si="2"/>
        <v>0</v>
      </c>
      <c r="I14" s="4"/>
      <c r="J14" s="4"/>
      <c r="K14" s="6">
        <v>0</v>
      </c>
      <c r="L14" s="19">
        <f t="shared" si="3"/>
        <v>0</v>
      </c>
      <c r="M14" s="19">
        <f t="shared" si="4"/>
        <v>0</v>
      </c>
    </row>
    <row r="15" spans="1:13" x14ac:dyDescent="0.25">
      <c r="A15" s="17" t="s">
        <v>16</v>
      </c>
      <c r="B15" s="21">
        <v>13944578</v>
      </c>
      <c r="C15" s="21">
        <v>575160</v>
      </c>
      <c r="D15" s="21">
        <v>53969.42</v>
      </c>
      <c r="E15" s="21">
        <v>3562.37</v>
      </c>
      <c r="F15" s="6">
        <f t="shared" si="0"/>
        <v>258.37924513548597</v>
      </c>
      <c r="G15" s="6">
        <f t="shared" si="1"/>
        <v>161.45431271877993</v>
      </c>
      <c r="H15" s="6">
        <f t="shared" si="2"/>
        <v>252.37765068668992</v>
      </c>
      <c r="I15" s="4">
        <v>16692982</v>
      </c>
      <c r="J15" s="4">
        <v>1155287</v>
      </c>
      <c r="K15" s="6">
        <v>233.7629531642917</v>
      </c>
      <c r="L15" s="19">
        <f t="shared" si="3"/>
        <v>-0.16464427985365346</v>
      </c>
      <c r="M15" s="19">
        <f t="shared" si="4"/>
        <v>7.9630656913012049E-2</v>
      </c>
    </row>
    <row r="16" spans="1:13" x14ac:dyDescent="0.25">
      <c r="A16" s="17" t="s">
        <v>17</v>
      </c>
      <c r="B16" s="21">
        <v>552798</v>
      </c>
      <c r="C16" s="21"/>
      <c r="D16" s="21">
        <v>1654.5</v>
      </c>
      <c r="E16" s="21"/>
      <c r="F16" s="6">
        <f t="shared" si="0"/>
        <v>334.11786038077969</v>
      </c>
      <c r="G16" s="6">
        <f t="shared" si="1"/>
        <v>0</v>
      </c>
      <c r="H16" s="6">
        <f t="shared" si="2"/>
        <v>334.11786038077969</v>
      </c>
      <c r="I16" s="4">
        <v>150243</v>
      </c>
      <c r="J16" s="4"/>
      <c r="K16" s="6">
        <v>359.0035842293907</v>
      </c>
      <c r="L16" s="19">
        <f t="shared" si="3"/>
        <v>2.6793594377109082</v>
      </c>
      <c r="M16" s="19">
        <f t="shared" si="4"/>
        <v>-6.9318872963423955E-2</v>
      </c>
    </row>
    <row r="17" spans="1:13" x14ac:dyDescent="0.25">
      <c r="A17" s="17" t="s">
        <v>19</v>
      </c>
      <c r="B17" s="21">
        <v>2192426</v>
      </c>
      <c r="C17" s="21"/>
      <c r="D17" s="21">
        <v>8179</v>
      </c>
      <c r="E17" s="21"/>
      <c r="F17" s="6">
        <f t="shared" si="0"/>
        <v>268.05550800831395</v>
      </c>
      <c r="G17" s="6">
        <f t="shared" si="1"/>
        <v>0</v>
      </c>
      <c r="H17" s="6">
        <f t="shared" si="2"/>
        <v>268.05550800831395</v>
      </c>
      <c r="I17" s="4">
        <v>2105399</v>
      </c>
      <c r="J17" s="4"/>
      <c r="K17" s="6">
        <v>279.83930565154975</v>
      </c>
      <c r="L17" s="19">
        <f t="shared" si="3"/>
        <v>4.1335157848939798E-2</v>
      </c>
      <c r="M17" s="19">
        <f t="shared" si="4"/>
        <v>-4.2109158382163607E-2</v>
      </c>
    </row>
    <row r="18" spans="1:13" s="11" customFormat="1" x14ac:dyDescent="0.25">
      <c r="A18" s="18" t="s">
        <v>20</v>
      </c>
      <c r="B18" s="8">
        <f>SUM(B7:B17)</f>
        <v>20196576.48</v>
      </c>
      <c r="C18" s="8">
        <f>SUM(C7:C17)</f>
        <v>887724</v>
      </c>
      <c r="D18" s="8">
        <f>SUM(D7:D17)</f>
        <v>78276.7</v>
      </c>
      <c r="E18" s="8">
        <f>SUM(E7:E17)</f>
        <v>5528.37</v>
      </c>
      <c r="F18" s="9">
        <f>IF(D18=0,0,B18/D18)</f>
        <v>258.0151753970211</v>
      </c>
      <c r="G18" s="9">
        <f>IF(E18=0,0,C18/E18)</f>
        <v>160.5760830045746</v>
      </c>
      <c r="H18" s="9">
        <f>IF(D18+E18=0,0,(B18+C18)/(D18+E18))</f>
        <v>251.58740968774327</v>
      </c>
      <c r="I18" s="8">
        <v>22650948.18</v>
      </c>
      <c r="J18" s="8">
        <v>1367487</v>
      </c>
      <c r="K18" s="9">
        <v>236.79697112801375</v>
      </c>
      <c r="L18" s="32">
        <f t="shared" si="3"/>
        <v>-0.10835624542053936</v>
      </c>
      <c r="M18" s="32">
        <f t="shared" si="4"/>
        <v>6.2460421217692561E-2</v>
      </c>
    </row>
    <row r="21" spans="1:13" ht="20.25" x14ac:dyDescent="0.3">
      <c r="A21" s="20" t="str">
        <f>"MÅLESTATISTIKK FOR MALERE - 2. HALVÅR "&amp;FORS!$A$14</f>
        <v>MÅLESTATISTIKK FOR MALERE - 2. HALVÅR 2015</v>
      </c>
    </row>
    <row r="22" spans="1:13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5">
      <c r="A23" s="15"/>
      <c r="B23" s="2" t="s">
        <v>4</v>
      </c>
      <c r="C23" s="3"/>
      <c r="D23" s="2" t="s">
        <v>5</v>
      </c>
      <c r="E23" s="3"/>
      <c r="F23" s="2" t="str">
        <f>"Fortjeneste 2. halvår  "&amp;FORS!$A$14-0</f>
        <v>Fortjeneste 2. halvår  2015</v>
      </c>
      <c r="G23" s="5"/>
      <c r="H23" s="3"/>
      <c r="I23" s="2" t="str">
        <f>" 2. halvår  "&amp;FORS!$A$14-1</f>
        <v xml:space="preserve"> 2. halvår  2014</v>
      </c>
      <c r="J23" s="5"/>
      <c r="K23" s="3"/>
      <c r="L23" s="47" t="s">
        <v>31</v>
      </c>
      <c r="M23" s="3"/>
    </row>
    <row r="24" spans="1:13" x14ac:dyDescent="0.25">
      <c r="A24" s="48"/>
      <c r="B24" s="49" t="s">
        <v>6</v>
      </c>
      <c r="C24" s="49" t="s">
        <v>6</v>
      </c>
      <c r="D24" s="49" t="s">
        <v>6</v>
      </c>
      <c r="E24" s="49" t="s">
        <v>6</v>
      </c>
      <c r="F24" s="49" t="s">
        <v>6</v>
      </c>
      <c r="G24" s="49" t="s">
        <v>6</v>
      </c>
      <c r="H24" s="50" t="s">
        <v>35</v>
      </c>
      <c r="I24" s="49" t="s">
        <v>6</v>
      </c>
      <c r="J24" s="49" t="s">
        <v>6</v>
      </c>
      <c r="K24" s="50" t="s">
        <v>33</v>
      </c>
      <c r="L24" s="49" t="s">
        <v>6</v>
      </c>
      <c r="M24" s="50" t="s">
        <v>33</v>
      </c>
    </row>
    <row r="25" spans="1:13" x14ac:dyDescent="0.25">
      <c r="A25" s="52"/>
      <c r="B25" s="53" t="s">
        <v>32</v>
      </c>
      <c r="C25" s="53" t="s">
        <v>34</v>
      </c>
      <c r="D25" s="53" t="s">
        <v>32</v>
      </c>
      <c r="E25" s="53" t="s">
        <v>34</v>
      </c>
      <c r="F25" s="53" t="s">
        <v>32</v>
      </c>
      <c r="G25" s="53" t="s">
        <v>34</v>
      </c>
      <c r="H25" s="54" t="s">
        <v>36</v>
      </c>
      <c r="I25" s="53" t="s">
        <v>32</v>
      </c>
      <c r="J25" s="53" t="s">
        <v>34</v>
      </c>
      <c r="K25" s="54" t="s">
        <v>30</v>
      </c>
      <c r="L25" s="53" t="s">
        <v>32</v>
      </c>
      <c r="M25" s="54" t="s">
        <v>30</v>
      </c>
    </row>
    <row r="26" spans="1:13" x14ac:dyDescent="0.25">
      <c r="A26" s="17" t="s">
        <v>27</v>
      </c>
      <c r="B26" s="21"/>
      <c r="C26" s="21"/>
      <c r="D26" s="21"/>
      <c r="E26" s="21"/>
      <c r="F26" s="6">
        <f>IF(D26=0,0,B26/D26)</f>
        <v>0</v>
      </c>
      <c r="G26" s="6">
        <f>IF(E26=0,0,C26/E26)</f>
        <v>0</v>
      </c>
      <c r="H26" s="6">
        <f>IF(D26+E26=0,0,(B26+C26)/(D26+E26))</f>
        <v>0</v>
      </c>
      <c r="I26" s="4"/>
      <c r="J26" s="4"/>
      <c r="K26" s="6">
        <v>0</v>
      </c>
      <c r="L26" s="19">
        <f>IF(I26=0,0,(B26-I26)/I26)</f>
        <v>0</v>
      </c>
      <c r="M26" s="19">
        <f>IF(K26=0,0,(H26-K26)/K26)</f>
        <v>0</v>
      </c>
    </row>
    <row r="27" spans="1:13" x14ac:dyDescent="0.25">
      <c r="A27" s="17" t="s">
        <v>7</v>
      </c>
      <c r="B27" s="68">
        <v>2828479.11</v>
      </c>
      <c r="C27" s="21"/>
      <c r="D27" s="68">
        <v>12739.52</v>
      </c>
      <c r="E27" s="21"/>
      <c r="F27" s="6">
        <f t="shared" ref="F27:F36" si="5">IF(D27=0,0,B27/D27)</f>
        <v>222.02399383964229</v>
      </c>
      <c r="G27" s="6">
        <f t="shared" ref="G27:G36" si="6">IF(E27=0,0,C27/E27)</f>
        <v>0</v>
      </c>
      <c r="H27" s="6">
        <f t="shared" ref="H27:H36" si="7">IF(D27+E27=0,0,(B27+C27)/(D27+E27))</f>
        <v>222.02399383964229</v>
      </c>
      <c r="I27" s="4">
        <v>3456691</v>
      </c>
      <c r="J27" s="4"/>
      <c r="K27" s="6">
        <v>215.71153102105512</v>
      </c>
      <c r="L27" s="19">
        <f t="shared" ref="L27:L37" si="8">IF(I27=0,0,(B27-I27)/I27)</f>
        <v>-0.18173793665676224</v>
      </c>
      <c r="M27" s="19">
        <f t="shared" ref="M27:M37" si="9">IF(K27=0,0,(H27-K27)/K27)</f>
        <v>2.9263446366114842E-2</v>
      </c>
    </row>
    <row r="28" spans="1:13" x14ac:dyDescent="0.25">
      <c r="A28" s="17" t="s">
        <v>8</v>
      </c>
      <c r="B28" s="21"/>
      <c r="C28" s="21"/>
      <c r="D28" s="21"/>
      <c r="E28" s="21"/>
      <c r="F28" s="6">
        <f t="shared" si="5"/>
        <v>0</v>
      </c>
      <c r="G28" s="6">
        <f t="shared" si="6"/>
        <v>0</v>
      </c>
      <c r="H28" s="6">
        <f t="shared" si="7"/>
        <v>0</v>
      </c>
      <c r="I28" s="4"/>
      <c r="J28" s="4"/>
      <c r="K28" s="6">
        <v>0</v>
      </c>
      <c r="L28" s="19">
        <f t="shared" si="8"/>
        <v>0</v>
      </c>
      <c r="M28" s="19">
        <f t="shared" si="9"/>
        <v>0</v>
      </c>
    </row>
    <row r="29" spans="1:13" x14ac:dyDescent="0.25">
      <c r="A29" s="17" t="s">
        <v>10</v>
      </c>
      <c r="B29" s="21">
        <v>2383637</v>
      </c>
      <c r="C29" s="21">
        <v>272041</v>
      </c>
      <c r="D29" s="21">
        <v>9886</v>
      </c>
      <c r="E29" s="21">
        <v>1516</v>
      </c>
      <c r="F29" s="6">
        <f t="shared" si="5"/>
        <v>241.1123811450536</v>
      </c>
      <c r="G29" s="6">
        <f t="shared" si="6"/>
        <v>179.44656992084433</v>
      </c>
      <c r="H29" s="6">
        <f t="shared" si="7"/>
        <v>232.91334853534468</v>
      </c>
      <c r="I29" s="4">
        <v>1770744</v>
      </c>
      <c r="J29" s="4">
        <v>578631</v>
      </c>
      <c r="K29" s="6">
        <v>211.63633906855239</v>
      </c>
      <c r="L29" s="19">
        <f t="shared" si="8"/>
        <v>0.34612174317687933</v>
      </c>
      <c r="M29" s="19">
        <f t="shared" si="9"/>
        <v>0.10053570932305879</v>
      </c>
    </row>
    <row r="30" spans="1:13" x14ac:dyDescent="0.25">
      <c r="A30" s="17" t="s">
        <v>11</v>
      </c>
      <c r="B30" s="21"/>
      <c r="C30" s="21"/>
      <c r="D30" s="21"/>
      <c r="E30" s="21"/>
      <c r="F30" s="6">
        <f t="shared" si="5"/>
        <v>0</v>
      </c>
      <c r="G30" s="6">
        <f t="shared" si="6"/>
        <v>0</v>
      </c>
      <c r="H30" s="6">
        <f t="shared" si="7"/>
        <v>0</v>
      </c>
      <c r="I30" s="4"/>
      <c r="J30" s="4"/>
      <c r="K30" s="6">
        <v>0</v>
      </c>
      <c r="L30" s="19">
        <f t="shared" si="8"/>
        <v>0</v>
      </c>
      <c r="M30" s="19">
        <f t="shared" si="9"/>
        <v>0</v>
      </c>
    </row>
    <row r="31" spans="1:13" x14ac:dyDescent="0.25">
      <c r="A31" s="17" t="s">
        <v>12</v>
      </c>
      <c r="B31" s="21"/>
      <c r="C31" s="21"/>
      <c r="D31" s="21"/>
      <c r="E31" s="21"/>
      <c r="F31" s="6">
        <f t="shared" si="5"/>
        <v>0</v>
      </c>
      <c r="G31" s="6">
        <f t="shared" si="6"/>
        <v>0</v>
      </c>
      <c r="H31" s="6">
        <f t="shared" si="7"/>
        <v>0</v>
      </c>
      <c r="I31" s="4"/>
      <c r="J31" s="4"/>
      <c r="K31" s="6">
        <v>0</v>
      </c>
      <c r="L31" s="19">
        <f t="shared" si="8"/>
        <v>0</v>
      </c>
      <c r="M31" s="19">
        <f t="shared" si="9"/>
        <v>0</v>
      </c>
    </row>
    <row r="32" spans="1:13" x14ac:dyDescent="0.25">
      <c r="A32" s="17" t="s">
        <v>14</v>
      </c>
      <c r="B32" s="21">
        <v>265061.8</v>
      </c>
      <c r="C32" s="21"/>
      <c r="D32" s="60">
        <v>963</v>
      </c>
      <c r="E32" s="21"/>
      <c r="F32" s="6">
        <f t="shared" si="5"/>
        <v>275.2458982346833</v>
      </c>
      <c r="G32" s="6">
        <f t="shared" si="6"/>
        <v>0</v>
      </c>
      <c r="H32" s="6">
        <f t="shared" si="7"/>
        <v>275.2458982346833</v>
      </c>
      <c r="I32" s="4">
        <v>292705</v>
      </c>
      <c r="J32" s="4"/>
      <c r="K32" s="6">
        <v>336.85682390986619</v>
      </c>
      <c r="L32" s="19">
        <f t="shared" si="8"/>
        <v>-9.4440477613979987E-2</v>
      </c>
      <c r="M32" s="19">
        <f t="shared" si="9"/>
        <v>-0.18289944362732674</v>
      </c>
    </row>
    <row r="33" spans="1:13" x14ac:dyDescent="0.25">
      <c r="A33" s="17" t="s">
        <v>15</v>
      </c>
      <c r="B33" s="21"/>
      <c r="C33" s="21"/>
      <c r="D33" s="21"/>
      <c r="E33" s="21"/>
      <c r="F33" s="6">
        <f t="shared" si="5"/>
        <v>0</v>
      </c>
      <c r="G33" s="6">
        <f t="shared" si="6"/>
        <v>0</v>
      </c>
      <c r="H33" s="6">
        <f t="shared" si="7"/>
        <v>0</v>
      </c>
      <c r="I33" s="4"/>
      <c r="J33" s="4"/>
      <c r="K33" s="6">
        <v>0</v>
      </c>
      <c r="L33" s="19">
        <f t="shared" si="8"/>
        <v>0</v>
      </c>
      <c r="M33" s="19">
        <f t="shared" si="9"/>
        <v>0</v>
      </c>
    </row>
    <row r="34" spans="1:13" x14ac:dyDescent="0.25">
      <c r="A34" s="17" t="s">
        <v>16</v>
      </c>
      <c r="B34" s="21">
        <v>22479509</v>
      </c>
      <c r="C34" s="21">
        <v>3033398</v>
      </c>
      <c r="D34" s="21">
        <v>84633.8</v>
      </c>
      <c r="E34" s="21">
        <v>16195.55</v>
      </c>
      <c r="F34" s="6">
        <f>IF(D34=0,0,B34/D34)</f>
        <v>265.60911834278977</v>
      </c>
      <c r="G34" s="6">
        <f t="shared" si="6"/>
        <v>187.2982393311743</v>
      </c>
      <c r="H34" s="6">
        <f t="shared" si="7"/>
        <v>253.03056104199817</v>
      </c>
      <c r="I34" s="4">
        <v>18656349</v>
      </c>
      <c r="J34" s="4">
        <v>3061305</v>
      </c>
      <c r="K34" s="6">
        <v>250.16015665495595</v>
      </c>
      <c r="L34" s="19">
        <f t="shared" si="8"/>
        <v>0.20492541171908824</v>
      </c>
      <c r="M34" s="19">
        <f t="shared" si="9"/>
        <v>1.1474266827396265E-2</v>
      </c>
    </row>
    <row r="35" spans="1:13" x14ac:dyDescent="0.25">
      <c r="A35" s="17" t="s">
        <v>17</v>
      </c>
      <c r="B35" s="21"/>
      <c r="C35" s="21"/>
      <c r="D35" s="21"/>
      <c r="E35" s="21"/>
      <c r="F35" s="6">
        <f>IF(D35=0,0,B35/D35)</f>
        <v>0</v>
      </c>
      <c r="G35" s="6">
        <f>IF(E35=0,0,C35/E35)</f>
        <v>0</v>
      </c>
      <c r="H35" s="6">
        <f>IF(D35+E35=0,0,(B35+C35)/(D35+E35))</f>
        <v>0</v>
      </c>
      <c r="I35" s="4">
        <v>688462</v>
      </c>
      <c r="J35" s="4"/>
      <c r="K35" s="6">
        <v>266.32959381044486</v>
      </c>
      <c r="L35" s="19">
        <f t="shared" si="8"/>
        <v>-1</v>
      </c>
      <c r="M35" s="19">
        <f t="shared" si="9"/>
        <v>-1</v>
      </c>
    </row>
    <row r="36" spans="1:13" x14ac:dyDescent="0.25">
      <c r="A36" s="17" t="s">
        <v>29</v>
      </c>
      <c r="B36" s="66">
        <v>2619437</v>
      </c>
      <c r="C36" s="21"/>
      <c r="D36" s="67">
        <v>9069</v>
      </c>
      <c r="E36" s="21"/>
      <c r="F36" s="6">
        <f t="shared" si="5"/>
        <v>288.83416032638661</v>
      </c>
      <c r="G36" s="6">
        <f t="shared" si="6"/>
        <v>0</v>
      </c>
      <c r="H36" s="6">
        <f t="shared" si="7"/>
        <v>288.83416032638661</v>
      </c>
      <c r="I36" s="4">
        <v>2476921</v>
      </c>
      <c r="J36" s="4"/>
      <c r="K36" s="6">
        <v>300.08735158710925</v>
      </c>
      <c r="L36" s="19">
        <f t="shared" si="8"/>
        <v>5.7537563773733598E-2</v>
      </c>
      <c r="M36" s="19">
        <f t="shared" si="9"/>
        <v>-3.7499718669269114E-2</v>
      </c>
    </row>
    <row r="37" spans="1:13" x14ac:dyDescent="0.25">
      <c r="A37" s="18" t="s">
        <v>20</v>
      </c>
      <c r="B37" s="8">
        <f>SUM(B26:B36)</f>
        <v>30576123.91</v>
      </c>
      <c r="C37" s="8">
        <f>SUM(C26:C36)</f>
        <v>3305439</v>
      </c>
      <c r="D37" s="8">
        <f>SUM(D26:D36)</f>
        <v>117291.32</v>
      </c>
      <c r="E37" s="8">
        <f>SUM(E26:E36)</f>
        <v>17711.55</v>
      </c>
      <c r="F37" s="9">
        <f>IF(D37=0,0,B37/D37)</f>
        <v>260.68530825639954</v>
      </c>
      <c r="G37" s="9">
        <f>IF(E37=0,0,C37/E37)</f>
        <v>186.62618460834881</v>
      </c>
      <c r="H37" s="9">
        <f>IF(D37+E37=0,0,(B37+C37)/(D37+E37))</f>
        <v>250.96920465468622</v>
      </c>
      <c r="I37" s="8">
        <v>27341872</v>
      </c>
      <c r="J37" s="8">
        <v>3639936</v>
      </c>
      <c r="K37" s="9">
        <v>246.57517282534064</v>
      </c>
      <c r="L37" s="32">
        <f t="shared" si="8"/>
        <v>0.11828933695542135</v>
      </c>
      <c r="M37" s="32">
        <f t="shared" si="9"/>
        <v>1.7820252456876722E-2</v>
      </c>
    </row>
    <row r="38" spans="1:13" x14ac:dyDescent="0.25">
      <c r="A38" s="14" t="s">
        <v>24</v>
      </c>
    </row>
    <row r="40" spans="1:13" ht="20.25" x14ac:dyDescent="0.3">
      <c r="A40" s="20" t="str">
        <f>"MÅLESTATISTIKK FOR MALERE - GJENNOMSNITT HELE ÅRET  "&amp;FORS!$A$14</f>
        <v>MÅLESTATISTIKK FOR MALERE - GJENNOMSNITT HELE ÅRET  2015</v>
      </c>
    </row>
    <row r="41" spans="1:13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15"/>
      <c r="B42" s="2" t="s">
        <v>4</v>
      </c>
      <c r="C42" s="3"/>
      <c r="D42" s="2" t="s">
        <v>5</v>
      </c>
      <c r="E42" s="3"/>
      <c r="F42" s="2" t="str">
        <f>"Fortjeneste hele  "&amp;FORS!$A$14-0</f>
        <v>Fortjeneste hele  2015</v>
      </c>
      <c r="G42" s="5"/>
      <c r="H42" s="3"/>
      <c r="I42" s="2" t="str">
        <f>" Hele året  "&amp;FORS!$A$14-1</f>
        <v xml:space="preserve"> Hele året  2014</v>
      </c>
      <c r="J42" s="5"/>
      <c r="K42" s="3"/>
      <c r="L42" s="47" t="s">
        <v>31</v>
      </c>
      <c r="M42" s="3"/>
    </row>
    <row r="43" spans="1:13" x14ac:dyDescent="0.25">
      <c r="A43" s="48"/>
      <c r="B43" s="49" t="s">
        <v>6</v>
      </c>
      <c r="C43" s="49" t="s">
        <v>6</v>
      </c>
      <c r="D43" s="49" t="s">
        <v>6</v>
      </c>
      <c r="E43" s="49" t="s">
        <v>6</v>
      </c>
      <c r="F43" s="49" t="s">
        <v>6</v>
      </c>
      <c r="G43" s="49" t="s">
        <v>6</v>
      </c>
      <c r="H43" s="50" t="s">
        <v>35</v>
      </c>
      <c r="I43" s="49" t="s">
        <v>6</v>
      </c>
      <c r="J43" s="49" t="s">
        <v>6</v>
      </c>
      <c r="K43" s="50" t="s">
        <v>33</v>
      </c>
      <c r="L43" s="49" t="s">
        <v>6</v>
      </c>
      <c r="M43" s="50" t="s">
        <v>33</v>
      </c>
    </row>
    <row r="44" spans="1:13" x14ac:dyDescent="0.25">
      <c r="A44" s="52"/>
      <c r="B44" s="53" t="s">
        <v>32</v>
      </c>
      <c r="C44" s="53" t="s">
        <v>34</v>
      </c>
      <c r="D44" s="53" t="s">
        <v>32</v>
      </c>
      <c r="E44" s="53" t="s">
        <v>34</v>
      </c>
      <c r="F44" s="53" t="s">
        <v>32</v>
      </c>
      <c r="G44" s="53" t="s">
        <v>34</v>
      </c>
      <c r="H44" s="54" t="s">
        <v>36</v>
      </c>
      <c r="I44" s="53" t="s">
        <v>32</v>
      </c>
      <c r="J44" s="53" t="s">
        <v>34</v>
      </c>
      <c r="K44" s="54" t="s">
        <v>30</v>
      </c>
      <c r="L44" s="53" t="s">
        <v>32</v>
      </c>
      <c r="M44" s="54" t="s">
        <v>30</v>
      </c>
    </row>
    <row r="45" spans="1:13" x14ac:dyDescent="0.25">
      <c r="A45" s="17" t="s">
        <v>27</v>
      </c>
      <c r="B45" s="4">
        <f xml:space="preserve"> B7+B26</f>
        <v>0</v>
      </c>
      <c r="C45" s="4">
        <f t="shared" ref="C45:G45" si="10" xml:space="preserve"> C7+C26</f>
        <v>0</v>
      </c>
      <c r="D45" s="4">
        <f t="shared" si="10"/>
        <v>0</v>
      </c>
      <c r="E45" s="4">
        <f t="shared" si="10"/>
        <v>0</v>
      </c>
      <c r="F45" s="4"/>
      <c r="G45" s="4">
        <f t="shared" si="10"/>
        <v>0</v>
      </c>
      <c r="H45" s="4"/>
      <c r="I45" s="4">
        <v>0</v>
      </c>
      <c r="J45" s="4">
        <v>0</v>
      </c>
      <c r="K45" s="6">
        <v>0</v>
      </c>
      <c r="L45" s="19">
        <f>IF(I45=0,0,(B45-I45)/I45)</f>
        <v>0</v>
      </c>
      <c r="M45" s="19">
        <f>IF(K45=0,0,(H45-K45)/K45)</f>
        <v>0</v>
      </c>
    </row>
    <row r="46" spans="1:13" x14ac:dyDescent="0.25">
      <c r="A46" s="17" t="s">
        <v>7</v>
      </c>
      <c r="B46" s="4">
        <f t="shared" ref="B46:E55" si="11" xml:space="preserve"> B8+B27</f>
        <v>5018737.3899999997</v>
      </c>
      <c r="C46" s="4">
        <f t="shared" si="11"/>
        <v>0</v>
      </c>
      <c r="D46" s="4">
        <f t="shared" si="11"/>
        <v>21932.300000000003</v>
      </c>
      <c r="E46" s="4">
        <f t="shared" si="11"/>
        <v>0</v>
      </c>
      <c r="F46" s="4">
        <f>IF(D46=0,0,B46/D46)</f>
        <v>228.82859481221755</v>
      </c>
      <c r="G46" s="4">
        <f>IF(E46=0,0,C46/E46)</f>
        <v>0</v>
      </c>
      <c r="H46" s="4">
        <f>IF(D46+E46=0,0,(B46+C46)/(D46+E46))</f>
        <v>228.82859481221755</v>
      </c>
      <c r="I46" s="4">
        <v>5497695.1799999997</v>
      </c>
      <c r="J46" s="4">
        <v>0</v>
      </c>
      <c r="K46" s="6">
        <v>221.01731411686666</v>
      </c>
      <c r="L46" s="19">
        <f t="shared" ref="L46:L56" si="12">IF(I46=0,0,(B46-I46)/I46)</f>
        <v>-8.7119742786467128E-2</v>
      </c>
      <c r="M46" s="19">
        <f t="shared" ref="M46:M56" si="13">IF(K46=0,0,(H46-K46)/K46)</f>
        <v>3.5342392638164723E-2</v>
      </c>
    </row>
    <row r="47" spans="1:13" x14ac:dyDescent="0.25">
      <c r="A47" s="17" t="s">
        <v>8</v>
      </c>
      <c r="B47" s="4">
        <f t="shared" si="11"/>
        <v>0</v>
      </c>
      <c r="C47" s="4">
        <f t="shared" si="11"/>
        <v>0</v>
      </c>
      <c r="D47" s="4">
        <f t="shared" si="11"/>
        <v>0</v>
      </c>
      <c r="E47" s="4">
        <f t="shared" si="11"/>
        <v>0</v>
      </c>
      <c r="F47" s="4">
        <f t="shared" ref="F47:F55" si="14">IF(D47=0,0,B47/D47)</f>
        <v>0</v>
      </c>
      <c r="G47" s="4">
        <f t="shared" ref="G47:G55" si="15">IF(E47=0,0,C47/E47)</f>
        <v>0</v>
      </c>
      <c r="H47" s="4">
        <f t="shared" ref="H47:H55" si="16">IF(D47+E47=0,0,(B47+C47)/(D47+E47))</f>
        <v>0</v>
      </c>
      <c r="I47" s="4">
        <v>0</v>
      </c>
      <c r="J47" s="4">
        <v>0</v>
      </c>
      <c r="K47" s="6">
        <v>0</v>
      </c>
      <c r="L47" s="19">
        <f t="shared" si="12"/>
        <v>0</v>
      </c>
      <c r="M47" s="19">
        <f t="shared" si="13"/>
        <v>0</v>
      </c>
    </row>
    <row r="48" spans="1:13" x14ac:dyDescent="0.25">
      <c r="A48" s="17" t="s">
        <v>10</v>
      </c>
      <c r="B48" s="4">
        <f t="shared" si="11"/>
        <v>3515488</v>
      </c>
      <c r="C48" s="4">
        <f t="shared" si="11"/>
        <v>584605</v>
      </c>
      <c r="D48" s="4">
        <f t="shared" si="11"/>
        <v>14605</v>
      </c>
      <c r="E48" s="4">
        <f t="shared" si="11"/>
        <v>3482</v>
      </c>
      <c r="F48" s="4">
        <f t="shared" si="14"/>
        <v>240.70441629578912</v>
      </c>
      <c r="G48" s="4">
        <f t="shared" si="15"/>
        <v>167.89345203905802</v>
      </c>
      <c r="H48" s="4">
        <f t="shared" si="16"/>
        <v>226.68728921324708</v>
      </c>
      <c r="I48" s="4">
        <v>3348887</v>
      </c>
      <c r="J48" s="4">
        <v>790831</v>
      </c>
      <c r="K48" s="6">
        <v>216.70512484950007</v>
      </c>
      <c r="L48" s="19">
        <f t="shared" si="12"/>
        <v>4.9748170063665928E-2</v>
      </c>
      <c r="M48" s="19">
        <f t="shared" si="13"/>
        <v>4.6063351619762334E-2</v>
      </c>
    </row>
    <row r="49" spans="1:13" x14ac:dyDescent="0.25">
      <c r="A49" s="17" t="s">
        <v>11</v>
      </c>
      <c r="B49" s="4">
        <f t="shared" si="11"/>
        <v>0</v>
      </c>
      <c r="C49" s="4">
        <f t="shared" si="11"/>
        <v>0</v>
      </c>
      <c r="D49" s="4">
        <f t="shared" si="11"/>
        <v>0</v>
      </c>
      <c r="E49" s="4">
        <f t="shared" si="11"/>
        <v>0</v>
      </c>
      <c r="F49" s="4">
        <f t="shared" si="14"/>
        <v>0</v>
      </c>
      <c r="G49" s="4">
        <f t="shared" si="15"/>
        <v>0</v>
      </c>
      <c r="H49" s="4">
        <f t="shared" si="16"/>
        <v>0</v>
      </c>
      <c r="I49" s="4">
        <v>0</v>
      </c>
      <c r="J49" s="4">
        <v>0</v>
      </c>
      <c r="K49" s="6">
        <v>0</v>
      </c>
      <c r="L49" s="19">
        <f t="shared" si="12"/>
        <v>0</v>
      </c>
      <c r="M49" s="19">
        <f t="shared" si="13"/>
        <v>0</v>
      </c>
    </row>
    <row r="50" spans="1:13" x14ac:dyDescent="0.25">
      <c r="A50" s="17" t="s">
        <v>12</v>
      </c>
      <c r="B50" s="4">
        <f t="shared" si="11"/>
        <v>0</v>
      </c>
      <c r="C50" s="4">
        <f t="shared" si="11"/>
        <v>0</v>
      </c>
      <c r="D50" s="4">
        <f t="shared" si="11"/>
        <v>0</v>
      </c>
      <c r="E50" s="4">
        <f t="shared" si="11"/>
        <v>0</v>
      </c>
      <c r="F50" s="4">
        <f t="shared" si="14"/>
        <v>0</v>
      </c>
      <c r="G50" s="4">
        <f t="shared" si="15"/>
        <v>0</v>
      </c>
      <c r="H50" s="4">
        <f t="shared" si="16"/>
        <v>0</v>
      </c>
      <c r="I50" s="4">
        <v>0</v>
      </c>
      <c r="J50" s="4">
        <v>0</v>
      </c>
      <c r="K50" s="6">
        <v>0</v>
      </c>
      <c r="L50" s="19">
        <f t="shared" si="12"/>
        <v>0</v>
      </c>
      <c r="M50" s="19">
        <f t="shared" si="13"/>
        <v>0</v>
      </c>
    </row>
    <row r="51" spans="1:13" x14ac:dyDescent="0.25">
      <c r="A51" s="17" t="s">
        <v>14</v>
      </c>
      <c r="B51" s="4">
        <f t="shared" si="11"/>
        <v>449727</v>
      </c>
      <c r="C51" s="4">
        <f t="shared" si="11"/>
        <v>0</v>
      </c>
      <c r="D51" s="4">
        <f t="shared" si="11"/>
        <v>1525</v>
      </c>
      <c r="E51" s="4">
        <f t="shared" si="11"/>
        <v>0</v>
      </c>
      <c r="F51" s="4">
        <f t="shared" si="14"/>
        <v>294.90295081967213</v>
      </c>
      <c r="G51" s="4">
        <f t="shared" si="15"/>
        <v>0</v>
      </c>
      <c r="H51" s="4">
        <f t="shared" si="16"/>
        <v>294.90295081967213</v>
      </c>
      <c r="I51" s="4">
        <v>375882</v>
      </c>
      <c r="J51" s="4">
        <v>0</v>
      </c>
      <c r="K51" s="6">
        <v>325.8819347511336</v>
      </c>
      <c r="L51" s="19">
        <f t="shared" si="12"/>
        <v>0.19645793094641403</v>
      </c>
      <c r="M51" s="19">
        <f t="shared" si="13"/>
        <v>-9.5061986038346077E-2</v>
      </c>
    </row>
    <row r="52" spans="1:13" x14ac:dyDescent="0.25">
      <c r="A52" s="17" t="s">
        <v>15</v>
      </c>
      <c r="B52" s="4">
        <f t="shared" si="11"/>
        <v>0</v>
      </c>
      <c r="C52" s="4">
        <f t="shared" si="11"/>
        <v>0</v>
      </c>
      <c r="D52" s="4">
        <f t="shared" si="11"/>
        <v>0</v>
      </c>
      <c r="E52" s="4">
        <f t="shared" si="11"/>
        <v>0</v>
      </c>
      <c r="F52" s="4">
        <f t="shared" si="14"/>
        <v>0</v>
      </c>
      <c r="G52" s="4">
        <f t="shared" si="15"/>
        <v>0</v>
      </c>
      <c r="H52" s="4">
        <f t="shared" si="16"/>
        <v>0</v>
      </c>
      <c r="I52" s="4">
        <v>0</v>
      </c>
      <c r="J52" s="4">
        <v>0</v>
      </c>
      <c r="K52" s="6">
        <v>0</v>
      </c>
      <c r="L52" s="19">
        <f t="shared" si="12"/>
        <v>0</v>
      </c>
      <c r="M52" s="19">
        <f t="shared" si="13"/>
        <v>0</v>
      </c>
    </row>
    <row r="53" spans="1:13" x14ac:dyDescent="0.25">
      <c r="A53" s="17" t="s">
        <v>16</v>
      </c>
      <c r="B53" s="4">
        <f t="shared" si="11"/>
        <v>36424087</v>
      </c>
      <c r="C53" s="4">
        <f t="shared" si="11"/>
        <v>3608558</v>
      </c>
      <c r="D53" s="4">
        <f t="shared" si="11"/>
        <v>138603.22</v>
      </c>
      <c r="E53" s="4">
        <f t="shared" si="11"/>
        <v>19757.919999999998</v>
      </c>
      <c r="F53" s="4">
        <f t="shared" si="14"/>
        <v>262.79394519117233</v>
      </c>
      <c r="G53" s="4">
        <f t="shared" si="15"/>
        <v>182.63855709507885</v>
      </c>
      <c r="H53" s="4">
        <f t="shared" si="16"/>
        <v>252.79336205839385</v>
      </c>
      <c r="I53" s="4">
        <v>35349331</v>
      </c>
      <c r="J53" s="4">
        <v>4216592</v>
      </c>
      <c r="K53" s="6">
        <v>242.48728603210208</v>
      </c>
      <c r="L53" s="19">
        <f t="shared" si="12"/>
        <v>3.0403856865070515E-2</v>
      </c>
      <c r="M53" s="19">
        <f t="shared" si="13"/>
        <v>4.250151088303817E-2</v>
      </c>
    </row>
    <row r="54" spans="1:13" x14ac:dyDescent="0.25">
      <c r="A54" s="17" t="s">
        <v>17</v>
      </c>
      <c r="B54" s="4">
        <f t="shared" si="11"/>
        <v>552798</v>
      </c>
      <c r="C54" s="4">
        <f t="shared" si="11"/>
        <v>0</v>
      </c>
      <c r="D54" s="4">
        <f t="shared" si="11"/>
        <v>1654.5</v>
      </c>
      <c r="E54" s="4">
        <f t="shared" si="11"/>
        <v>0</v>
      </c>
      <c r="F54" s="4">
        <f t="shared" si="14"/>
        <v>334.11786038077969</v>
      </c>
      <c r="G54" s="4">
        <f t="shared" si="15"/>
        <v>0</v>
      </c>
      <c r="H54" s="4">
        <f t="shared" si="16"/>
        <v>334.11786038077969</v>
      </c>
      <c r="I54" s="4">
        <v>838705</v>
      </c>
      <c r="J54" s="4">
        <v>0</v>
      </c>
      <c r="K54" s="6">
        <v>279.24255035791577</v>
      </c>
      <c r="L54" s="19">
        <f t="shared" si="12"/>
        <v>-0.34089101650759207</v>
      </c>
      <c r="M54" s="19">
        <f t="shared" si="13"/>
        <v>0.19651485761223764</v>
      </c>
    </row>
    <row r="55" spans="1:13" x14ac:dyDescent="0.25">
      <c r="A55" s="17" t="s">
        <v>29</v>
      </c>
      <c r="B55" s="4">
        <f t="shared" si="11"/>
        <v>4811863</v>
      </c>
      <c r="C55" s="4">
        <f t="shared" si="11"/>
        <v>0</v>
      </c>
      <c r="D55" s="4">
        <f t="shared" si="11"/>
        <v>17248</v>
      </c>
      <c r="E55" s="4">
        <f t="shared" si="11"/>
        <v>0</v>
      </c>
      <c r="F55" s="4">
        <f t="shared" si="14"/>
        <v>278.9809253246753</v>
      </c>
      <c r="G55" s="4">
        <f t="shared" si="15"/>
        <v>0</v>
      </c>
      <c r="H55" s="4">
        <f t="shared" si="16"/>
        <v>278.9809253246753</v>
      </c>
      <c r="I55" s="4">
        <v>4582320</v>
      </c>
      <c r="J55" s="4">
        <v>0</v>
      </c>
      <c r="K55" s="6">
        <v>290.43200486766045</v>
      </c>
      <c r="L55" s="19">
        <f t="shared" si="12"/>
        <v>5.009318423855165E-2</v>
      </c>
      <c r="M55" s="19">
        <f t="shared" si="13"/>
        <v>-3.9427746773992779E-2</v>
      </c>
    </row>
    <row r="56" spans="1:13" x14ac:dyDescent="0.25">
      <c r="A56" s="18" t="s">
        <v>20</v>
      </c>
      <c r="B56" s="8">
        <f>SUM(B45:B55)</f>
        <v>50772700.390000001</v>
      </c>
      <c r="C56" s="4">
        <f t="shared" ref="C56:E56" si="17" xml:space="preserve"> C18+C37</f>
        <v>4193163</v>
      </c>
      <c r="D56" s="4">
        <f t="shared" si="17"/>
        <v>195568.02000000002</v>
      </c>
      <c r="E56" s="4">
        <f t="shared" si="17"/>
        <v>23239.919999999998</v>
      </c>
      <c r="F56" s="4">
        <f>IF(B56=0,0,B56/D56)</f>
        <v>259.6165793875706</v>
      </c>
      <c r="G56" s="4">
        <f>IF(E56=0,0,C56/E56)</f>
        <v>180.42932161556496</v>
      </c>
      <c r="H56" s="4">
        <f>IF(D56+C56=0,0,(B56+C56)/(D56+E56))</f>
        <v>251.20598178475606</v>
      </c>
      <c r="I56" s="8">
        <v>49992820.18</v>
      </c>
      <c r="J56" s="8">
        <v>5007423</v>
      </c>
      <c r="K56" s="9">
        <v>242.20749568993668</v>
      </c>
      <c r="L56" s="32">
        <f t="shared" si="12"/>
        <v>1.5599844281479399E-2</v>
      </c>
      <c r="M56" s="32">
        <f t="shared" si="13"/>
        <v>3.7151971986609564E-2</v>
      </c>
    </row>
    <row r="57" spans="1:13" x14ac:dyDescent="0.25">
      <c r="A57" s="14" t="s">
        <v>24</v>
      </c>
    </row>
    <row r="61" spans="1:13" x14ac:dyDescent="0.25">
      <c r="B61" s="38"/>
    </row>
  </sheetData>
  <phoneticPr fontId="0" type="noConversion"/>
  <pageMargins left="0.59055118110236227" right="0.19685039370078741" top="0.98425196850393704" bottom="0.98425196850393704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19" max="16383" man="1"/>
    <brk id="3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showZeros="0" topLeftCell="A19" zoomScale="84" zoomScaleNormal="84" workbookViewId="0">
      <selection activeCell="L46" sqref="L46"/>
    </sheetView>
  </sheetViews>
  <sheetFormatPr baseColWidth="10" defaultColWidth="9" defaultRowHeight="15.75" x14ac:dyDescent="0.25"/>
  <cols>
    <col min="1" max="1" width="18.75" style="14" customWidth="1"/>
    <col min="2" max="5" width="11.75" customWidth="1"/>
    <col min="6" max="8" width="9.25" customWidth="1"/>
    <col min="9" max="9" width="11.375" customWidth="1"/>
    <col min="10" max="10" width="13" bestFit="1" customWidth="1"/>
    <col min="11" max="11" width="9.25" customWidth="1"/>
    <col min="12" max="12" width="9" customWidth="1"/>
    <col min="13" max="13" width="9.25" customWidth="1"/>
  </cols>
  <sheetData>
    <row r="2" spans="1:13" ht="20.25" x14ac:dyDescent="0.3">
      <c r="A2" s="20" t="str">
        <f>"MÅLESTATISTIKK FOR RØRLEGGERE - 1. HALVÅR "&amp;FORS!$A$14</f>
        <v>MÅLESTATISTIKK FOR RØRLEGGERE - 1. HALVÅR 2015</v>
      </c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25">
      <c r="A4" s="15"/>
      <c r="B4" s="2" t="s">
        <v>4</v>
      </c>
      <c r="C4" s="3"/>
      <c r="D4" s="2" t="s">
        <v>5</v>
      </c>
      <c r="E4" s="3"/>
      <c r="F4" s="2" t="str">
        <f>"Fortjeneste 1. halvår  "&amp;FORS!$A$14-0</f>
        <v>Fortjeneste 1. halvår  2015</v>
      </c>
      <c r="G4" s="5"/>
      <c r="H4" s="3"/>
      <c r="I4" s="2" t="str">
        <f>" 1. halvår  "&amp;FORS!$A$14-1</f>
        <v xml:space="preserve"> 1. halvår  2014</v>
      </c>
      <c r="J4" s="5"/>
      <c r="K4" s="3"/>
      <c r="L4" s="47" t="s">
        <v>31</v>
      </c>
      <c r="M4" s="3"/>
    </row>
    <row r="5" spans="1:13" x14ac:dyDescent="0.25">
      <c r="A5" s="48"/>
      <c r="B5" s="49" t="s">
        <v>6</v>
      </c>
      <c r="C5" s="49" t="s">
        <v>6</v>
      </c>
      <c r="D5" s="49" t="s">
        <v>6</v>
      </c>
      <c r="E5" s="49" t="s">
        <v>6</v>
      </c>
      <c r="F5" s="49" t="s">
        <v>6</v>
      </c>
      <c r="G5" s="49" t="s">
        <v>6</v>
      </c>
      <c r="H5" s="50" t="s">
        <v>35</v>
      </c>
      <c r="I5" s="49" t="s">
        <v>6</v>
      </c>
      <c r="J5" s="49" t="s">
        <v>6</v>
      </c>
      <c r="K5" s="50" t="s">
        <v>33</v>
      </c>
      <c r="L5" s="49" t="s">
        <v>6</v>
      </c>
      <c r="M5" s="50" t="s">
        <v>33</v>
      </c>
    </row>
    <row r="6" spans="1:13" x14ac:dyDescent="0.25">
      <c r="A6" s="52"/>
      <c r="B6" s="53" t="s">
        <v>32</v>
      </c>
      <c r="C6" s="53" t="s">
        <v>34</v>
      </c>
      <c r="D6" s="53" t="s">
        <v>32</v>
      </c>
      <c r="E6" s="53" t="s">
        <v>34</v>
      </c>
      <c r="F6" s="53" t="s">
        <v>32</v>
      </c>
      <c r="G6" s="53" t="s">
        <v>34</v>
      </c>
      <c r="H6" s="54" t="s">
        <v>36</v>
      </c>
      <c r="I6" s="53" t="s">
        <v>32</v>
      </c>
      <c r="J6" s="53" t="s">
        <v>34</v>
      </c>
      <c r="K6" s="54" t="s">
        <v>30</v>
      </c>
      <c r="L6" s="53" t="s">
        <v>32</v>
      </c>
      <c r="M6" s="54" t="s">
        <v>30</v>
      </c>
    </row>
    <row r="7" spans="1:13" x14ac:dyDescent="0.25">
      <c r="A7" s="17" t="s">
        <v>7</v>
      </c>
      <c r="B7" s="21"/>
      <c r="C7" s="21"/>
      <c r="D7" s="21"/>
      <c r="E7" s="21"/>
      <c r="F7" s="6">
        <f t="shared" ref="F7:G13" si="0">IF(D7=0,0,B7/D7)</f>
        <v>0</v>
      </c>
      <c r="G7" s="6">
        <f t="shared" si="0"/>
        <v>0</v>
      </c>
      <c r="H7" s="6">
        <f t="shared" ref="H7:H13" si="1">IF(D7+E7=0,0,(B7+C7)/(D7+E7))</f>
        <v>0</v>
      </c>
      <c r="I7" s="4"/>
      <c r="J7" s="4"/>
      <c r="K7" s="6">
        <v>0</v>
      </c>
      <c r="L7" s="19">
        <f>IF(I7=0,0,(B7-I7)/I7)</f>
        <v>0</v>
      </c>
      <c r="M7" s="19">
        <f>IF(K7=0,0,(H7-K7)/K7)</f>
        <v>0</v>
      </c>
    </row>
    <row r="8" spans="1:13" x14ac:dyDescent="0.25">
      <c r="A8" s="17" t="s">
        <v>11</v>
      </c>
      <c r="B8" s="21"/>
      <c r="C8" s="21"/>
      <c r="D8" s="21"/>
      <c r="E8" s="21"/>
      <c r="F8" s="6">
        <f t="shared" si="0"/>
        <v>0</v>
      </c>
      <c r="G8" s="6">
        <f t="shared" si="0"/>
        <v>0</v>
      </c>
      <c r="H8" s="6">
        <f t="shared" si="1"/>
        <v>0</v>
      </c>
      <c r="I8" s="4"/>
      <c r="J8" s="4"/>
      <c r="K8" s="6">
        <v>0</v>
      </c>
      <c r="L8" s="19">
        <f t="shared" ref="L8:L13" si="2">IF(I8=0,0,(B8-I8)/I8)</f>
        <v>0</v>
      </c>
      <c r="M8" s="19">
        <f t="shared" ref="M8:M13" si="3">IF(K8=0,0,(H8-K8)/K8)</f>
        <v>0</v>
      </c>
    </row>
    <row r="9" spans="1:13" x14ac:dyDescent="0.25">
      <c r="A9" s="17" t="s">
        <v>13</v>
      </c>
      <c r="B9" s="21"/>
      <c r="C9" s="21"/>
      <c r="D9" s="21"/>
      <c r="E9" s="21"/>
      <c r="F9" s="6">
        <f t="shared" si="0"/>
        <v>0</v>
      </c>
      <c r="G9" s="6">
        <f t="shared" si="0"/>
        <v>0</v>
      </c>
      <c r="H9" s="6">
        <f t="shared" si="1"/>
        <v>0</v>
      </c>
      <c r="I9" s="4"/>
      <c r="J9" s="4"/>
      <c r="K9" s="6">
        <v>0</v>
      </c>
      <c r="L9" s="19">
        <f t="shared" si="2"/>
        <v>0</v>
      </c>
      <c r="M9" s="19">
        <f t="shared" si="3"/>
        <v>0</v>
      </c>
    </row>
    <row r="10" spans="1:13" x14ac:dyDescent="0.25">
      <c r="A10" s="17" t="s">
        <v>15</v>
      </c>
      <c r="B10" s="21"/>
      <c r="C10" s="21"/>
      <c r="D10" s="21"/>
      <c r="E10" s="21"/>
      <c r="F10" s="6">
        <f t="shared" si="0"/>
        <v>0</v>
      </c>
      <c r="G10" s="6">
        <f t="shared" si="0"/>
        <v>0</v>
      </c>
      <c r="H10" s="6">
        <f t="shared" si="1"/>
        <v>0</v>
      </c>
      <c r="I10" s="4"/>
      <c r="J10" s="4"/>
      <c r="K10" s="6">
        <v>0</v>
      </c>
      <c r="L10" s="19">
        <f t="shared" si="2"/>
        <v>0</v>
      </c>
      <c r="M10" s="19">
        <f t="shared" si="3"/>
        <v>0</v>
      </c>
    </row>
    <row r="11" spans="1:13" x14ac:dyDescent="0.25">
      <c r="A11" s="17" t="s">
        <v>16</v>
      </c>
      <c r="B11" s="21">
        <v>12502745.039999999</v>
      </c>
      <c r="C11" s="21">
        <v>1684944.41</v>
      </c>
      <c r="D11" s="21">
        <v>47441</v>
      </c>
      <c r="E11" s="21">
        <v>10016</v>
      </c>
      <c r="F11" s="6">
        <f t="shared" si="0"/>
        <v>263.54303324128915</v>
      </c>
      <c r="G11" s="6">
        <f t="shared" si="0"/>
        <v>168.2252805511182</v>
      </c>
      <c r="H11" s="6">
        <f t="shared" si="1"/>
        <v>246.92708373218233</v>
      </c>
      <c r="I11" s="4">
        <v>3853253</v>
      </c>
      <c r="J11" s="4"/>
      <c r="K11" s="6">
        <v>271.94377986209622</v>
      </c>
      <c r="L11" s="19">
        <f t="shared" si="2"/>
        <v>2.2447246625124277</v>
      </c>
      <c r="M11" s="19">
        <f t="shared" si="3"/>
        <v>-9.1992161551185184E-2</v>
      </c>
    </row>
    <row r="12" spans="1:13" x14ac:dyDescent="0.25">
      <c r="A12" s="17" t="s">
        <v>19</v>
      </c>
      <c r="B12" s="21"/>
      <c r="C12" s="21"/>
      <c r="D12" s="21"/>
      <c r="E12" s="21"/>
      <c r="F12" s="6">
        <f t="shared" si="0"/>
        <v>0</v>
      </c>
      <c r="G12" s="6">
        <f t="shared" si="0"/>
        <v>0</v>
      </c>
      <c r="H12" s="6">
        <f t="shared" si="1"/>
        <v>0</v>
      </c>
      <c r="I12" s="4">
        <v>11955493.789999999</v>
      </c>
      <c r="J12" s="4"/>
      <c r="K12" s="6">
        <v>266.12709887810524</v>
      </c>
      <c r="L12" s="19">
        <f t="shared" si="2"/>
        <v>-1</v>
      </c>
      <c r="M12" s="19">
        <f t="shared" si="3"/>
        <v>-1</v>
      </c>
    </row>
    <row r="13" spans="1:13" s="11" customFormat="1" x14ac:dyDescent="0.25">
      <c r="A13" s="18" t="s">
        <v>20</v>
      </c>
      <c r="B13" s="8">
        <f>SUM(B7:B12)</f>
        <v>12502745.039999999</v>
      </c>
      <c r="C13" s="8">
        <f>SUM(C7:C12)</f>
        <v>1684944.41</v>
      </c>
      <c r="D13" s="8">
        <f>SUM(D7:D12)</f>
        <v>47441</v>
      </c>
      <c r="E13" s="8">
        <f>SUM(E7:E12)</f>
        <v>10016</v>
      </c>
      <c r="F13" s="9">
        <f t="shared" si="0"/>
        <v>263.54303324128915</v>
      </c>
      <c r="G13" s="9">
        <f t="shared" si="0"/>
        <v>168.2252805511182</v>
      </c>
      <c r="H13" s="9">
        <f t="shared" si="1"/>
        <v>246.92708373218233</v>
      </c>
      <c r="I13" s="8">
        <v>15808746.789999999</v>
      </c>
      <c r="J13" s="8">
        <v>0</v>
      </c>
      <c r="K13" s="9">
        <v>267.52181364046345</v>
      </c>
      <c r="L13" s="32">
        <f t="shared" si="2"/>
        <v>-0.20912484676465617</v>
      </c>
      <c r="M13" s="32">
        <f t="shared" si="3"/>
        <v>-7.6983366806713777E-2</v>
      </c>
    </row>
    <row r="16" spans="1:13" ht="20.25" x14ac:dyDescent="0.3">
      <c r="A16" s="20" t="str">
        <f>"MÅLESTATISTIKK FOR RØRLEGGERE - 2. HALVÅR "&amp;FORS!$A$14</f>
        <v>MÅLESTATISTIKK FOR RØRLEGGERE - 2. HALVÅR 2015</v>
      </c>
    </row>
    <row r="17" spans="1:13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x14ac:dyDescent="0.25">
      <c r="A18" s="15"/>
      <c r="B18" s="2" t="s">
        <v>4</v>
      </c>
      <c r="C18" s="3"/>
      <c r="D18" s="2" t="s">
        <v>5</v>
      </c>
      <c r="E18" s="3"/>
      <c r="F18" s="2" t="str">
        <f>"Fortjeneste 2. halvår  "&amp;FORS!$A$14-0</f>
        <v>Fortjeneste 2. halvår  2015</v>
      </c>
      <c r="G18" s="5"/>
      <c r="H18" s="3"/>
      <c r="I18" s="2" t="str">
        <f>" 2. halvår  "&amp;FORS!$A$14-1</f>
        <v xml:space="preserve"> 2. halvår  2014</v>
      </c>
      <c r="J18" s="5"/>
      <c r="K18" s="3"/>
      <c r="L18" s="47" t="s">
        <v>31</v>
      </c>
      <c r="M18" s="3"/>
    </row>
    <row r="19" spans="1:13" x14ac:dyDescent="0.25">
      <c r="A19" s="48"/>
      <c r="B19" s="49" t="s">
        <v>6</v>
      </c>
      <c r="C19" s="49" t="s">
        <v>6</v>
      </c>
      <c r="D19" s="49" t="s">
        <v>6</v>
      </c>
      <c r="E19" s="49" t="s">
        <v>6</v>
      </c>
      <c r="F19" s="49" t="s">
        <v>6</v>
      </c>
      <c r="G19" s="49" t="s">
        <v>6</v>
      </c>
      <c r="H19" s="50" t="s">
        <v>35</v>
      </c>
      <c r="I19" s="49" t="s">
        <v>6</v>
      </c>
      <c r="J19" s="49" t="s">
        <v>6</v>
      </c>
      <c r="K19" s="50" t="s">
        <v>33</v>
      </c>
      <c r="L19" s="49" t="s">
        <v>6</v>
      </c>
      <c r="M19" s="50" t="s">
        <v>33</v>
      </c>
    </row>
    <row r="20" spans="1:13" x14ac:dyDescent="0.25">
      <c r="A20" s="52"/>
      <c r="B20" s="53" t="s">
        <v>32</v>
      </c>
      <c r="C20" s="53" t="s">
        <v>34</v>
      </c>
      <c r="D20" s="53" t="s">
        <v>32</v>
      </c>
      <c r="E20" s="53" t="s">
        <v>34</v>
      </c>
      <c r="F20" s="53" t="s">
        <v>32</v>
      </c>
      <c r="G20" s="53" t="s">
        <v>34</v>
      </c>
      <c r="H20" s="54" t="s">
        <v>36</v>
      </c>
      <c r="I20" s="53" t="s">
        <v>32</v>
      </c>
      <c r="J20" s="53" t="s">
        <v>34</v>
      </c>
      <c r="K20" s="54" t="s">
        <v>30</v>
      </c>
      <c r="L20" s="53" t="s">
        <v>32</v>
      </c>
      <c r="M20" s="54" t="s">
        <v>30</v>
      </c>
    </row>
    <row r="21" spans="1:13" x14ac:dyDescent="0.25">
      <c r="A21" s="17" t="s">
        <v>7</v>
      </c>
      <c r="B21" s="21"/>
      <c r="C21" s="21"/>
      <c r="D21" s="21"/>
      <c r="E21" s="21"/>
      <c r="F21" s="6">
        <f t="shared" ref="F21:G27" si="4">IF(D21=0,0,B21/D21)</f>
        <v>0</v>
      </c>
      <c r="G21" s="6">
        <f t="shared" si="4"/>
        <v>0</v>
      </c>
      <c r="H21" s="6">
        <f t="shared" ref="H21:H27" si="5">IF(D21+E21=0,0,(B21+C21)/(D21+E21))</f>
        <v>0</v>
      </c>
      <c r="I21" s="4">
        <v>1158463</v>
      </c>
      <c r="J21" s="4"/>
      <c r="K21" s="6">
        <v>260.15337974399279</v>
      </c>
      <c r="L21" s="19">
        <f>IF(I21=0,0,(B21-I21)/I21)</f>
        <v>-1</v>
      </c>
      <c r="M21" s="19">
        <f>IF(K21=0,0,(H21-K21)/K21)</f>
        <v>-1</v>
      </c>
    </row>
    <row r="22" spans="1:13" x14ac:dyDescent="0.25">
      <c r="A22" s="17" t="s">
        <v>11</v>
      </c>
      <c r="B22" s="21"/>
      <c r="C22" s="21"/>
      <c r="D22" s="21"/>
      <c r="E22" s="21"/>
      <c r="F22" s="6">
        <f>IF(D22=0,0,B22/D22)</f>
        <v>0</v>
      </c>
      <c r="G22" s="6">
        <f>IF(E22=0,0,C22/E22)</f>
        <v>0</v>
      </c>
      <c r="H22" s="6">
        <f>IF(D22+E22=0,0,(B22+C22)/(D22+E22))</f>
        <v>0</v>
      </c>
      <c r="I22" s="4">
        <v>289644</v>
      </c>
      <c r="J22" s="4"/>
      <c r="K22" s="6">
        <v>406.2328190743338</v>
      </c>
      <c r="L22" s="19">
        <f t="shared" ref="L22:L27" si="6">IF(I22=0,0,(B22-I22)/I22)</f>
        <v>-1</v>
      </c>
      <c r="M22" s="19">
        <f t="shared" ref="M22:M27" si="7">IF(K22=0,0,(H22-K22)/K22)</f>
        <v>-1</v>
      </c>
    </row>
    <row r="23" spans="1:13" x14ac:dyDescent="0.25">
      <c r="A23" s="17" t="s">
        <v>13</v>
      </c>
      <c r="B23" s="21"/>
      <c r="C23" s="21"/>
      <c r="D23" s="21"/>
      <c r="E23" s="21"/>
      <c r="F23" s="6">
        <f t="shared" si="4"/>
        <v>0</v>
      </c>
      <c r="G23" s="6">
        <f t="shared" si="4"/>
        <v>0</v>
      </c>
      <c r="H23" s="6">
        <f t="shared" si="5"/>
        <v>0</v>
      </c>
      <c r="I23" s="4"/>
      <c r="J23" s="4"/>
      <c r="K23" s="6">
        <v>0</v>
      </c>
      <c r="L23" s="19">
        <f t="shared" si="6"/>
        <v>0</v>
      </c>
      <c r="M23" s="19">
        <f t="shared" si="7"/>
        <v>0</v>
      </c>
    </row>
    <row r="24" spans="1:13" x14ac:dyDescent="0.25">
      <c r="A24" s="17" t="s">
        <v>15</v>
      </c>
      <c r="B24" s="21"/>
      <c r="C24" s="21"/>
      <c r="D24" s="21"/>
      <c r="E24" s="21"/>
      <c r="F24" s="6">
        <f t="shared" si="4"/>
        <v>0</v>
      </c>
      <c r="G24" s="6">
        <f t="shared" si="4"/>
        <v>0</v>
      </c>
      <c r="H24" s="6">
        <f t="shared" si="5"/>
        <v>0</v>
      </c>
      <c r="I24" s="4"/>
      <c r="J24" s="4"/>
      <c r="K24" s="6">
        <v>0</v>
      </c>
      <c r="L24" s="19">
        <f t="shared" si="6"/>
        <v>0</v>
      </c>
      <c r="M24" s="19">
        <f t="shared" si="7"/>
        <v>0</v>
      </c>
    </row>
    <row r="25" spans="1:13" x14ac:dyDescent="0.25">
      <c r="A25" s="17" t="s">
        <v>16</v>
      </c>
      <c r="B25" s="21">
        <v>13370610.51</v>
      </c>
      <c r="C25" s="21">
        <v>2437110.27</v>
      </c>
      <c r="D25" s="21">
        <v>50693.4</v>
      </c>
      <c r="E25" s="21">
        <v>16593</v>
      </c>
      <c r="F25" s="40">
        <f>IF(D25=0,0,B25/D25)</f>
        <v>263.75446330291516</v>
      </c>
      <c r="G25" s="6">
        <f>IF(E25=0,0,C25/E25)</f>
        <v>146.8758072681251</v>
      </c>
      <c r="H25" s="6">
        <f t="shared" si="5"/>
        <v>234.93188489798831</v>
      </c>
      <c r="I25" s="57">
        <v>17329000</v>
      </c>
      <c r="J25" s="4"/>
      <c r="K25" s="6">
        <v>250.82503473830477</v>
      </c>
      <c r="L25" s="19">
        <f t="shared" si="6"/>
        <v>-0.22842573085579088</v>
      </c>
      <c r="M25" s="19">
        <f t="shared" si="7"/>
        <v>-6.3363491036285025E-2</v>
      </c>
    </row>
    <row r="26" spans="1:13" x14ac:dyDescent="0.25">
      <c r="A26" s="17" t="s">
        <v>19</v>
      </c>
      <c r="B26" s="4">
        <v>21881534</v>
      </c>
      <c r="C26" s="4">
        <v>4353473</v>
      </c>
      <c r="D26" s="21">
        <v>82489</v>
      </c>
      <c r="E26" s="21">
        <v>22980</v>
      </c>
      <c r="F26" s="40">
        <f>B26/D26</f>
        <v>265.26608396271018</v>
      </c>
      <c r="G26" s="6">
        <f>IF(E26=0,0,C26/E26)</f>
        <v>189.44617058311576</v>
      </c>
      <c r="H26" s="6">
        <f>IF(D26+E26=0,0,(B26+C26)/(D26+E26))</f>
        <v>248.74614341654893</v>
      </c>
      <c r="I26" s="57">
        <v>28162116</v>
      </c>
      <c r="J26" s="4"/>
      <c r="K26" s="6">
        <v>335.49693536570112</v>
      </c>
      <c r="L26" s="19" t="e">
        <f>IF(I26=0,0,(#REF!-I26)/I26)</f>
        <v>#REF!</v>
      </c>
      <c r="M26" s="19">
        <f t="shared" si="7"/>
        <v>-0.25857402200884899</v>
      </c>
    </row>
    <row r="27" spans="1:13" x14ac:dyDescent="0.25">
      <c r="A27" s="18" t="s">
        <v>20</v>
      </c>
      <c r="B27" s="8">
        <f>SUM(B21:B26)</f>
        <v>35252144.509999998</v>
      </c>
      <c r="C27" s="8">
        <f>SUM(C21:C26)</f>
        <v>6790583.2699999996</v>
      </c>
      <c r="D27" s="8">
        <f>SUM(D21:D26)</f>
        <v>133182.39999999999</v>
      </c>
      <c r="E27" s="8">
        <f>SUM(E21:E26)</f>
        <v>39573</v>
      </c>
      <c r="F27" s="9">
        <f t="shared" si="4"/>
        <v>264.69071371292301</v>
      </c>
      <c r="G27" s="9">
        <f t="shared" si="4"/>
        <v>171.59637303211784</v>
      </c>
      <c r="H27" s="9">
        <f t="shared" si="5"/>
        <v>243.36563592223456</v>
      </c>
      <c r="I27" s="8">
        <v>46939223</v>
      </c>
      <c r="J27" s="8">
        <v>0</v>
      </c>
      <c r="K27" s="9">
        <v>296.71655009150072</v>
      </c>
      <c r="L27" s="10">
        <f t="shared" si="6"/>
        <v>-0.24898321154570457</v>
      </c>
      <c r="M27" s="10">
        <f t="shared" si="7"/>
        <v>-0.17980430870072445</v>
      </c>
    </row>
    <row r="30" spans="1:13" ht="20.25" x14ac:dyDescent="0.3">
      <c r="A30" s="20" t="str">
        <f>"MÅLESTATISTIKK FOR RØRLEGGERE - GJENNOMSNITT HELE ÅRET  "&amp;FORS!$A$14</f>
        <v>MÅLESTATISTIKK FOR RØRLEGGERE - GJENNOMSNITT HELE ÅRET  2015</v>
      </c>
    </row>
    <row r="31" spans="1:13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x14ac:dyDescent="0.25">
      <c r="A32" s="15"/>
      <c r="B32" s="2" t="s">
        <v>4</v>
      </c>
      <c r="C32" s="3"/>
      <c r="D32" s="2" t="s">
        <v>5</v>
      </c>
      <c r="E32" s="3"/>
      <c r="F32" s="2" t="str">
        <f>"Fortjeneste hele  "&amp;FORS!$A$14-0</f>
        <v>Fortjeneste hele  2015</v>
      </c>
      <c r="G32" s="5"/>
      <c r="H32" s="3"/>
      <c r="I32" s="2" t="str">
        <f>" Hele året  "&amp;FORS!$A$14-1</f>
        <v xml:space="preserve"> Hele året  2014</v>
      </c>
      <c r="J32" s="5"/>
      <c r="K32" s="3"/>
      <c r="L32" s="47" t="s">
        <v>31</v>
      </c>
      <c r="M32" s="3"/>
    </row>
    <row r="33" spans="1:13" x14ac:dyDescent="0.25">
      <c r="A33" s="48"/>
      <c r="B33" s="49" t="s">
        <v>6</v>
      </c>
      <c r="C33" s="49" t="s">
        <v>6</v>
      </c>
      <c r="D33" s="49" t="s">
        <v>6</v>
      </c>
      <c r="E33" s="49" t="s">
        <v>6</v>
      </c>
      <c r="F33" s="49" t="s">
        <v>6</v>
      </c>
      <c r="G33" s="49" t="s">
        <v>6</v>
      </c>
      <c r="H33" s="50" t="s">
        <v>35</v>
      </c>
      <c r="I33" s="49" t="s">
        <v>6</v>
      </c>
      <c r="J33" s="49" t="s">
        <v>6</v>
      </c>
      <c r="K33" s="50" t="s">
        <v>33</v>
      </c>
      <c r="L33" s="49" t="s">
        <v>6</v>
      </c>
      <c r="M33" s="50" t="s">
        <v>33</v>
      </c>
    </row>
    <row r="34" spans="1:13" x14ac:dyDescent="0.25">
      <c r="A34" s="52"/>
      <c r="B34" s="53" t="s">
        <v>32</v>
      </c>
      <c r="C34" s="53" t="s">
        <v>34</v>
      </c>
      <c r="D34" s="53" t="s">
        <v>32</v>
      </c>
      <c r="E34" s="53" t="s">
        <v>34</v>
      </c>
      <c r="F34" s="53" t="s">
        <v>32</v>
      </c>
      <c r="G34" s="53" t="s">
        <v>34</v>
      </c>
      <c r="H34" s="54" t="s">
        <v>36</v>
      </c>
      <c r="I34" s="53" t="s">
        <v>32</v>
      </c>
      <c r="J34" s="53" t="s">
        <v>34</v>
      </c>
      <c r="K34" s="54" t="s">
        <v>30</v>
      </c>
      <c r="L34" s="53" t="s">
        <v>32</v>
      </c>
      <c r="M34" s="54" t="s">
        <v>30</v>
      </c>
    </row>
    <row r="35" spans="1:13" x14ac:dyDescent="0.25">
      <c r="A35" s="17" t="s">
        <v>7</v>
      </c>
      <c r="B35" s="4">
        <f>B7+B21</f>
        <v>0</v>
      </c>
      <c r="C35" s="4">
        <v>0</v>
      </c>
      <c r="D35" s="4">
        <f t="shared" ref="D35:G35" si="8">D7+D21</f>
        <v>0</v>
      </c>
      <c r="E35" s="4">
        <f t="shared" si="8"/>
        <v>0</v>
      </c>
      <c r="F35" s="4">
        <f t="shared" si="8"/>
        <v>0</v>
      </c>
      <c r="G35" s="4">
        <f t="shared" si="8"/>
        <v>0</v>
      </c>
      <c r="H35" s="6">
        <f t="shared" ref="H35:H38" si="9">IF(D35+E35=0,0,(B35+C35)/(D35+E35))</f>
        <v>0</v>
      </c>
      <c r="I35" s="55">
        <v>1158463</v>
      </c>
      <c r="J35" s="55">
        <v>0</v>
      </c>
      <c r="K35" s="6">
        <v>260.15337974399279</v>
      </c>
      <c r="L35" s="19">
        <f>IF(I35=0,0,(B35-I35)/I35)</f>
        <v>-1</v>
      </c>
      <c r="M35" s="19">
        <f>IF(K35=0,0,(H35-K35)/K35)</f>
        <v>-1</v>
      </c>
    </row>
    <row r="36" spans="1:13" x14ac:dyDescent="0.25">
      <c r="A36" s="17" t="s">
        <v>11</v>
      </c>
      <c r="B36" s="4">
        <f t="shared" ref="B36:G36" si="10">B8+B22</f>
        <v>0</v>
      </c>
      <c r="C36" s="4">
        <f t="shared" si="10"/>
        <v>0</v>
      </c>
      <c r="D36" s="4">
        <f t="shared" si="10"/>
        <v>0</v>
      </c>
      <c r="E36" s="4">
        <f t="shared" si="10"/>
        <v>0</v>
      </c>
      <c r="F36" s="4">
        <f t="shared" si="10"/>
        <v>0</v>
      </c>
      <c r="G36" s="4">
        <f t="shared" si="10"/>
        <v>0</v>
      </c>
      <c r="H36" s="6">
        <f>IF(D36+E36=0,0,(B36+C36)/(D36+E36))</f>
        <v>0</v>
      </c>
      <c r="I36" s="55">
        <v>289644</v>
      </c>
      <c r="J36" s="55">
        <v>0</v>
      </c>
      <c r="K36" s="6">
        <v>406.2328190743338</v>
      </c>
      <c r="L36" s="19">
        <f t="shared" ref="L36:L41" si="11">IF(I36=0,0,(B36-I36)/I36)</f>
        <v>-1</v>
      </c>
      <c r="M36" s="19">
        <f t="shared" ref="M36:M41" si="12">IF(K36=0,0,(H36-K36)/K36)</f>
        <v>-1</v>
      </c>
    </row>
    <row r="37" spans="1:13" x14ac:dyDescent="0.25">
      <c r="A37" s="17" t="s">
        <v>13</v>
      </c>
      <c r="B37" s="4">
        <f t="shared" ref="B37:G37" si="13">B9+B23</f>
        <v>0</v>
      </c>
      <c r="C37" s="4">
        <f t="shared" si="13"/>
        <v>0</v>
      </c>
      <c r="D37" s="4">
        <f t="shared" si="13"/>
        <v>0</v>
      </c>
      <c r="E37" s="4">
        <f t="shared" si="13"/>
        <v>0</v>
      </c>
      <c r="F37" s="4">
        <f t="shared" si="13"/>
        <v>0</v>
      </c>
      <c r="G37" s="4">
        <f t="shared" si="13"/>
        <v>0</v>
      </c>
      <c r="H37" s="6">
        <f t="shared" si="9"/>
        <v>0</v>
      </c>
      <c r="I37" s="55">
        <v>0</v>
      </c>
      <c r="J37" s="55">
        <v>0</v>
      </c>
      <c r="K37" s="6">
        <v>0</v>
      </c>
      <c r="L37" s="19">
        <f t="shared" si="11"/>
        <v>0</v>
      </c>
      <c r="M37" s="19">
        <f t="shared" si="12"/>
        <v>0</v>
      </c>
    </row>
    <row r="38" spans="1:13" x14ac:dyDescent="0.25">
      <c r="A38" s="17" t="s">
        <v>15</v>
      </c>
      <c r="B38" s="4">
        <f t="shared" ref="B38:G38" si="14">B10+B24</f>
        <v>0</v>
      </c>
      <c r="C38" s="4">
        <f t="shared" si="14"/>
        <v>0</v>
      </c>
      <c r="D38" s="4">
        <f t="shared" si="14"/>
        <v>0</v>
      </c>
      <c r="E38" s="4">
        <f t="shared" si="14"/>
        <v>0</v>
      </c>
      <c r="F38" s="4">
        <f t="shared" si="14"/>
        <v>0</v>
      </c>
      <c r="G38" s="4">
        <f t="shared" si="14"/>
        <v>0</v>
      </c>
      <c r="H38" s="6">
        <f t="shared" si="9"/>
        <v>0</v>
      </c>
      <c r="I38" s="55">
        <v>0</v>
      </c>
      <c r="J38" s="55">
        <v>0</v>
      </c>
      <c r="K38" s="6">
        <v>0</v>
      </c>
      <c r="L38" s="19">
        <f t="shared" si="11"/>
        <v>0</v>
      </c>
      <c r="M38" s="19">
        <f t="shared" si="12"/>
        <v>0</v>
      </c>
    </row>
    <row r="39" spans="1:13" x14ac:dyDescent="0.25">
      <c r="A39" s="17" t="s">
        <v>16</v>
      </c>
      <c r="B39" s="4">
        <f>B11+B25</f>
        <v>25873355.549999997</v>
      </c>
      <c r="C39" s="4">
        <f>C11+C25</f>
        <v>4122054.6799999997</v>
      </c>
      <c r="D39" s="4">
        <f t="shared" ref="D39:E39" si="15">D11+D25</f>
        <v>98134.399999999994</v>
      </c>
      <c r="E39" s="4">
        <f t="shared" si="15"/>
        <v>26609</v>
      </c>
      <c r="F39" s="4">
        <f>(F11+F25)/2</f>
        <v>263.64874827210213</v>
      </c>
      <c r="G39" s="4">
        <f>(G11+G25)/2</f>
        <v>157.55054390962164</v>
      </c>
      <c r="H39" s="6">
        <f>IF(D39+E39=0,0,(B39+C39)/(D39+E39))</f>
        <v>240.45689174737902</v>
      </c>
      <c r="I39" s="55">
        <v>21182253</v>
      </c>
      <c r="J39" s="55">
        <v>0</v>
      </c>
      <c r="K39" s="6">
        <v>254.41916804892784</v>
      </c>
      <c r="L39" s="19">
        <f t="shared" si="11"/>
        <v>0.22146381454324038</v>
      </c>
      <c r="M39" s="19">
        <f t="shared" si="12"/>
        <v>-5.4879026641827998E-2</v>
      </c>
    </row>
    <row r="40" spans="1:13" x14ac:dyDescent="0.25">
      <c r="A40" s="17" t="s">
        <v>19</v>
      </c>
      <c r="B40" s="38">
        <f>B12+B26</f>
        <v>21881534</v>
      </c>
      <c r="C40" s="38">
        <f>C12+C26</f>
        <v>4353473</v>
      </c>
      <c r="D40" s="4">
        <f>D12+D26</f>
        <v>82489</v>
      </c>
      <c r="E40" s="4">
        <f>E12+E26</f>
        <v>22980</v>
      </c>
      <c r="F40" s="4">
        <f t="shared" ref="F40:G40" si="16">F12+F26</f>
        <v>265.26608396271018</v>
      </c>
      <c r="G40" s="4">
        <f t="shared" si="16"/>
        <v>189.44617058311576</v>
      </c>
      <c r="H40" s="6">
        <f>IF(D40+E40=0,0,(B26+C26)/(D40+E40))</f>
        <v>248.74614341654893</v>
      </c>
      <c r="I40" s="55">
        <v>40117609.789999999</v>
      </c>
      <c r="J40" s="55">
        <v>0</v>
      </c>
      <c r="K40" s="6">
        <v>311.31381005777342</v>
      </c>
      <c r="L40" s="19">
        <f>IF(I40=0,0,(B26-I40)/I40)</f>
        <v>-0.45456536133280934</v>
      </c>
      <c r="M40" s="19">
        <f t="shared" si="12"/>
        <v>-0.20097941247647583</v>
      </c>
    </row>
    <row r="41" spans="1:13" x14ac:dyDescent="0.25">
      <c r="A41" s="18" t="s">
        <v>20</v>
      </c>
      <c r="B41" s="4">
        <f>B13+B27</f>
        <v>47754889.549999997</v>
      </c>
      <c r="C41" s="4">
        <f t="shared" ref="C41:E41" si="17">C13+C27</f>
        <v>8475527.6799999997</v>
      </c>
      <c r="D41" s="4">
        <f t="shared" si="17"/>
        <v>180623.4</v>
      </c>
      <c r="E41" s="4">
        <f t="shared" si="17"/>
        <v>49589</v>
      </c>
      <c r="F41" s="4">
        <f>(F13+F27)/2</f>
        <v>264.11687347710608</v>
      </c>
      <c r="G41" s="4">
        <f>(G13+G27)/2</f>
        <v>169.91082679161804</v>
      </c>
      <c r="H41" s="9">
        <f>IF(D41+E41=0,0,(B41+C41)/(D41+E41))</f>
        <v>244.2545111818477</v>
      </c>
      <c r="I41" s="56">
        <v>62747969.789999999</v>
      </c>
      <c r="J41" s="58">
        <v>0</v>
      </c>
      <c r="K41" s="31">
        <v>288.77682508256294</v>
      </c>
      <c r="L41" s="10">
        <f t="shared" si="11"/>
        <v>-0.23894128033429082</v>
      </c>
      <c r="M41" s="10">
        <f t="shared" si="12"/>
        <v>-0.15417550867520635</v>
      </c>
    </row>
  </sheetData>
  <phoneticPr fontId="0" type="noConversion"/>
  <pageMargins left="0.59055118110236227" right="0.19685039370078741" top="0.98425196850393704" bottom="4.4400000000000004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14" max="16383" man="1"/>
    <brk id="2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showZeros="0" topLeftCell="A10" zoomScale="84" zoomScaleNormal="84" workbookViewId="0">
      <selection activeCell="R31" sqref="R31"/>
    </sheetView>
  </sheetViews>
  <sheetFormatPr baseColWidth="10" defaultColWidth="9" defaultRowHeight="15.75" x14ac:dyDescent="0.25"/>
  <cols>
    <col min="1" max="1" width="18.75" style="14" customWidth="1"/>
    <col min="2" max="5" width="11.75" customWidth="1"/>
    <col min="6" max="8" width="9.25" customWidth="1"/>
    <col min="9" max="9" width="10.375" customWidth="1"/>
    <col min="10" max="13" width="9.25" customWidth="1"/>
  </cols>
  <sheetData>
    <row r="2" spans="1:13" ht="20.25" x14ac:dyDescent="0.3">
      <c r="A2" s="20" t="str">
        <f>"MÅLESTATISTIKK FOR BLIKK- OG VENTILASJONSARBEID - 1. HALVÅR "&amp;FORS!$A$14</f>
        <v>MÅLESTATISTIKK FOR BLIKK- OG VENTILASJONSARBEID - 1. HALVÅR 2015</v>
      </c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25">
      <c r="A4" s="15"/>
      <c r="B4" s="2" t="s">
        <v>4</v>
      </c>
      <c r="C4" s="3"/>
      <c r="D4" s="2" t="s">
        <v>5</v>
      </c>
      <c r="E4" s="3"/>
      <c r="F4" s="2" t="str">
        <f>"Fortjeneste 1. halvår  "&amp;FORS!$A$14-0</f>
        <v>Fortjeneste 1. halvår  2015</v>
      </c>
      <c r="G4" s="5"/>
      <c r="H4" s="3"/>
      <c r="I4" s="2" t="str">
        <f>" 1. halvår  "&amp;FORS!$A$14-1</f>
        <v xml:space="preserve"> 1. halvår  2014</v>
      </c>
      <c r="J4" s="5"/>
      <c r="K4" s="3"/>
      <c r="L4" s="47" t="s">
        <v>31</v>
      </c>
      <c r="M4" s="3"/>
    </row>
    <row r="5" spans="1:13" x14ac:dyDescent="0.25">
      <c r="A5" s="48"/>
      <c r="B5" s="49" t="s">
        <v>6</v>
      </c>
      <c r="C5" s="49" t="s">
        <v>6</v>
      </c>
      <c r="D5" s="49" t="s">
        <v>6</v>
      </c>
      <c r="E5" s="49" t="s">
        <v>6</v>
      </c>
      <c r="F5" s="49" t="s">
        <v>6</v>
      </c>
      <c r="G5" s="49" t="s">
        <v>6</v>
      </c>
      <c r="H5" s="50" t="s">
        <v>35</v>
      </c>
      <c r="I5" s="49" t="s">
        <v>6</v>
      </c>
      <c r="J5" s="49" t="s">
        <v>6</v>
      </c>
      <c r="K5" s="50" t="s">
        <v>33</v>
      </c>
      <c r="L5" s="49" t="s">
        <v>6</v>
      </c>
      <c r="M5" s="50" t="s">
        <v>33</v>
      </c>
    </row>
    <row r="6" spans="1:13" x14ac:dyDescent="0.25">
      <c r="A6" s="52"/>
      <c r="B6" s="53" t="s">
        <v>32</v>
      </c>
      <c r="C6" s="53" t="s">
        <v>34</v>
      </c>
      <c r="D6" s="53" t="s">
        <v>32</v>
      </c>
      <c r="E6" s="53" t="s">
        <v>34</v>
      </c>
      <c r="F6" s="53" t="s">
        <v>32</v>
      </c>
      <c r="G6" s="53" t="s">
        <v>34</v>
      </c>
      <c r="H6" s="54" t="s">
        <v>36</v>
      </c>
      <c r="I6" s="53" t="s">
        <v>32</v>
      </c>
      <c r="J6" s="53" t="s">
        <v>34</v>
      </c>
      <c r="K6" s="54" t="s">
        <v>30</v>
      </c>
      <c r="L6" s="53" t="s">
        <v>32</v>
      </c>
      <c r="M6" s="54" t="s">
        <v>30</v>
      </c>
    </row>
    <row r="7" spans="1:13" x14ac:dyDescent="0.25">
      <c r="A7" s="17" t="s">
        <v>11</v>
      </c>
      <c r="B7" s="21"/>
      <c r="C7" s="21"/>
      <c r="D7" s="21"/>
      <c r="E7" s="21"/>
      <c r="F7" s="6">
        <f t="shared" ref="F7:G10" si="0">IF(D7=0,0,B7/D7)</f>
        <v>0</v>
      </c>
      <c r="G7" s="6">
        <f t="shared" si="0"/>
        <v>0</v>
      </c>
      <c r="H7" s="6">
        <f>IF(D7+E7=0,0,(B7+C7)/(D7+E7))</f>
        <v>0</v>
      </c>
      <c r="I7" s="21"/>
      <c r="J7" s="21"/>
      <c r="K7" s="6"/>
      <c r="L7" s="19">
        <f>IF(I7=0,0,(B7-I7)/I7)</f>
        <v>0</v>
      </c>
      <c r="M7" s="19">
        <f>IF(K7=0,0,(H7-K7)/K7)</f>
        <v>0</v>
      </c>
    </row>
    <row r="8" spans="1:13" x14ac:dyDescent="0.25">
      <c r="A8" s="17" t="s">
        <v>13</v>
      </c>
      <c r="B8" s="21"/>
      <c r="C8" s="21"/>
      <c r="D8" s="21"/>
      <c r="E8" s="21"/>
      <c r="F8" s="6"/>
      <c r="G8" s="6">
        <f t="shared" si="0"/>
        <v>0</v>
      </c>
      <c r="H8" s="6">
        <f>IF(D8+E8=0,0,(B8+C8)/(D8+E8))</f>
        <v>0</v>
      </c>
      <c r="I8" s="21"/>
      <c r="J8" s="21"/>
      <c r="K8" s="6"/>
      <c r="L8" s="19">
        <f t="shared" ref="L8:L13" si="1">IF(I8=0,0,(B8-I8)/I8)</f>
        <v>0</v>
      </c>
      <c r="M8" s="19">
        <f t="shared" ref="M8:M13" si="2">IF(K8=0,0,(H8-K8)/K8)</f>
        <v>0</v>
      </c>
    </row>
    <row r="9" spans="1:13" x14ac:dyDescent="0.25">
      <c r="A9" s="17" t="s">
        <v>19</v>
      </c>
      <c r="B9" s="21"/>
      <c r="C9" s="21"/>
      <c r="D9" s="21"/>
      <c r="E9" s="21"/>
      <c r="F9" s="6"/>
      <c r="G9" s="6">
        <f t="shared" si="0"/>
        <v>0</v>
      </c>
      <c r="H9" s="6">
        <f>IF(D9+E9=0,0,(B9+C9)/(D9+E9))</f>
        <v>0</v>
      </c>
      <c r="I9" s="21"/>
      <c r="J9" s="21"/>
      <c r="K9" s="6"/>
      <c r="L9" s="19">
        <f t="shared" si="1"/>
        <v>0</v>
      </c>
      <c r="M9" s="19">
        <f t="shared" si="2"/>
        <v>0</v>
      </c>
    </row>
    <row r="10" spans="1:13" s="11" customFormat="1" x14ac:dyDescent="0.25">
      <c r="A10" s="18" t="s">
        <v>20</v>
      </c>
      <c r="B10" s="8">
        <f>SUM(B7:B9)</f>
        <v>0</v>
      </c>
      <c r="C10" s="8">
        <f>SUM(C7:C9)</f>
        <v>0</v>
      </c>
      <c r="D10" s="8">
        <f>SUM(D7:D9)</f>
        <v>0</v>
      </c>
      <c r="E10" s="8">
        <f>SUM(E7:E9)</f>
        <v>0</v>
      </c>
      <c r="F10" s="9">
        <f t="shared" si="0"/>
        <v>0</v>
      </c>
      <c r="G10" s="9">
        <f t="shared" si="0"/>
        <v>0</v>
      </c>
      <c r="H10" s="9">
        <f>IF(D10+E10=0,0,(B10+C10)/(D10+E10))</f>
        <v>0</v>
      </c>
      <c r="I10" s="29"/>
      <c r="J10" s="29"/>
      <c r="K10" s="31"/>
      <c r="L10" s="10">
        <f t="shared" si="1"/>
        <v>0</v>
      </c>
      <c r="M10" s="19">
        <f t="shared" si="2"/>
        <v>0</v>
      </c>
    </row>
    <row r="11" spans="1:13" x14ac:dyDescent="0.25">
      <c r="L11" s="59">
        <f t="shared" si="1"/>
        <v>0</v>
      </c>
      <c r="M11" s="59">
        <f t="shared" si="2"/>
        <v>0</v>
      </c>
    </row>
    <row r="12" spans="1:13" x14ac:dyDescent="0.25">
      <c r="L12" s="59">
        <f t="shared" si="1"/>
        <v>0</v>
      </c>
      <c r="M12" s="59">
        <f t="shared" si="2"/>
        <v>0</v>
      </c>
    </row>
    <row r="13" spans="1:13" ht="20.25" x14ac:dyDescent="0.3">
      <c r="A13" s="20" t="str">
        <f>"MÅLESTATISTIKK FOR BLIKK- OG VENTILASJONSARBEID - 2. HALVÅR "&amp;FORS!$A$14</f>
        <v>MÅLESTATISTIKK FOR BLIKK- OG VENTILASJONSARBEID - 2. HALVÅR 2015</v>
      </c>
      <c r="L13" s="59">
        <f t="shared" si="1"/>
        <v>0</v>
      </c>
      <c r="M13" s="59">
        <f t="shared" si="2"/>
        <v>0</v>
      </c>
    </row>
    <row r="14" spans="1:13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x14ac:dyDescent="0.25">
      <c r="A15" s="15"/>
      <c r="B15" s="2" t="s">
        <v>4</v>
      </c>
      <c r="C15" s="3"/>
      <c r="D15" s="2" t="s">
        <v>5</v>
      </c>
      <c r="E15" s="3"/>
      <c r="F15" s="2" t="str">
        <f>"Fortjeneste 2. halvår  "&amp;FORS!$A$14-0</f>
        <v>Fortjeneste 2. halvår  2015</v>
      </c>
      <c r="G15" s="5"/>
      <c r="H15" s="3"/>
      <c r="I15" s="2" t="str">
        <f>" 2. halvår  "&amp;FORS!$A$14-1</f>
        <v xml:space="preserve"> 2. halvår  2014</v>
      </c>
      <c r="J15" s="5"/>
      <c r="K15" s="3"/>
      <c r="L15" s="47" t="s">
        <v>31</v>
      </c>
      <c r="M15" s="3"/>
    </row>
    <row r="16" spans="1:13" x14ac:dyDescent="0.25">
      <c r="A16" s="48"/>
      <c r="B16" s="49" t="s">
        <v>6</v>
      </c>
      <c r="C16" s="49" t="s">
        <v>6</v>
      </c>
      <c r="D16" s="49" t="s">
        <v>6</v>
      </c>
      <c r="E16" s="49" t="s">
        <v>6</v>
      </c>
      <c r="F16" s="49" t="s">
        <v>6</v>
      </c>
      <c r="G16" s="49" t="s">
        <v>6</v>
      </c>
      <c r="H16" s="50" t="s">
        <v>35</v>
      </c>
      <c r="I16" s="49" t="s">
        <v>6</v>
      </c>
      <c r="J16" s="49" t="s">
        <v>6</v>
      </c>
      <c r="K16" s="50" t="s">
        <v>33</v>
      </c>
      <c r="L16" s="49" t="s">
        <v>6</v>
      </c>
      <c r="M16" s="50" t="s">
        <v>33</v>
      </c>
    </row>
    <row r="17" spans="1:13" x14ac:dyDescent="0.25">
      <c r="A17" s="52"/>
      <c r="B17" s="53" t="s">
        <v>32</v>
      </c>
      <c r="C17" s="53" t="s">
        <v>34</v>
      </c>
      <c r="D17" s="53" t="s">
        <v>32</v>
      </c>
      <c r="E17" s="53" t="s">
        <v>34</v>
      </c>
      <c r="F17" s="53" t="s">
        <v>32</v>
      </c>
      <c r="G17" s="53" t="s">
        <v>34</v>
      </c>
      <c r="H17" s="54" t="s">
        <v>36</v>
      </c>
      <c r="I17" s="53" t="s">
        <v>32</v>
      </c>
      <c r="J17" s="53" t="s">
        <v>34</v>
      </c>
      <c r="K17" s="54" t="s">
        <v>30</v>
      </c>
      <c r="L17" s="53" t="s">
        <v>32</v>
      </c>
      <c r="M17" s="54" t="s">
        <v>30</v>
      </c>
    </row>
    <row r="18" spans="1:13" x14ac:dyDescent="0.25">
      <c r="A18" s="17" t="s">
        <v>11</v>
      </c>
      <c r="B18" s="21"/>
      <c r="C18" s="21"/>
      <c r="D18" s="21"/>
      <c r="E18" s="21"/>
      <c r="F18" s="6">
        <f t="shared" ref="F18:G21" si="3">IF(D18=0,0,B18/D18)</f>
        <v>0</v>
      </c>
      <c r="G18" s="6">
        <f t="shared" si="3"/>
        <v>0</v>
      </c>
      <c r="H18" s="6">
        <f>IF(D18+E18=0,0,(B18+C18)/(D18+E18))</f>
        <v>0</v>
      </c>
      <c r="I18" s="21"/>
      <c r="J18" s="21"/>
      <c r="K18" s="6"/>
      <c r="L18" s="19">
        <f>IF(I18=0,0,(B18-I18)/I18)</f>
        <v>0</v>
      </c>
      <c r="M18" s="19">
        <f>IF(K18=0,0,(H18-K18)/K18)</f>
        <v>0</v>
      </c>
    </row>
    <row r="19" spans="1:13" x14ac:dyDescent="0.25">
      <c r="A19" s="17" t="s">
        <v>13</v>
      </c>
      <c r="B19" s="21"/>
      <c r="C19" s="21"/>
      <c r="D19" s="21"/>
      <c r="E19" s="21"/>
      <c r="F19" s="6">
        <f t="shared" si="3"/>
        <v>0</v>
      </c>
      <c r="G19" s="6">
        <f t="shared" si="3"/>
        <v>0</v>
      </c>
      <c r="H19" s="6">
        <f>IF(D19+E19=0,0,(B19+C19)/(D19+E19))</f>
        <v>0</v>
      </c>
      <c r="I19" s="21"/>
      <c r="J19" s="21"/>
      <c r="K19" s="6"/>
      <c r="L19" s="19">
        <f t="shared" ref="L19:L21" si="4">IF(I19=0,0,(B19-I19)/I19)</f>
        <v>0</v>
      </c>
      <c r="M19" s="19">
        <f t="shared" ref="M19:M21" si="5">IF(K19=0,0,(H19-K19)/K19)</f>
        <v>0</v>
      </c>
    </row>
    <row r="20" spans="1:13" x14ac:dyDescent="0.25">
      <c r="A20" s="17" t="s">
        <v>19</v>
      </c>
      <c r="B20" s="21"/>
      <c r="C20" s="21"/>
      <c r="D20" s="21"/>
      <c r="E20" s="21"/>
      <c r="F20" s="6">
        <f t="shared" si="3"/>
        <v>0</v>
      </c>
      <c r="G20" s="6">
        <f t="shared" si="3"/>
        <v>0</v>
      </c>
      <c r="H20" s="6">
        <f>IF(D20+E20=0,0,(B20+C20)/(D20+E20))</f>
        <v>0</v>
      </c>
      <c r="I20" s="21"/>
      <c r="J20" s="21"/>
      <c r="K20" s="6"/>
      <c r="L20" s="19">
        <f t="shared" si="4"/>
        <v>0</v>
      </c>
      <c r="M20" s="19">
        <f t="shared" si="5"/>
        <v>0</v>
      </c>
    </row>
    <row r="21" spans="1:13" x14ac:dyDescent="0.25">
      <c r="A21" s="18" t="s">
        <v>20</v>
      </c>
      <c r="B21" s="41">
        <f>SUM(B18:B20)</f>
        <v>0</v>
      </c>
      <c r="C21" s="41">
        <f>SUM(C18:C20)</f>
        <v>0</v>
      </c>
      <c r="D21" s="41">
        <f>SUM(D18:D20)</f>
        <v>0</v>
      </c>
      <c r="E21" s="41">
        <f>SUM(C18:C20)</f>
        <v>0</v>
      </c>
      <c r="F21" s="9">
        <f t="shared" si="3"/>
        <v>0</v>
      </c>
      <c r="G21" s="9">
        <f t="shared" si="3"/>
        <v>0</v>
      </c>
      <c r="H21" s="9">
        <f>IF(D21+E21=0,0,(B21+C21)/(D21+E21))</f>
        <v>0</v>
      </c>
      <c r="I21" s="33"/>
      <c r="J21" s="33"/>
      <c r="K21" s="31"/>
      <c r="L21" s="32">
        <f t="shared" si="4"/>
        <v>0</v>
      </c>
      <c r="M21" s="32">
        <f t="shared" si="5"/>
        <v>0</v>
      </c>
    </row>
    <row r="24" spans="1:13" ht="20.25" x14ac:dyDescent="0.3">
      <c r="A24" s="20" t="str">
        <f>"MÅLESTATISTIKK FOR BLIKK- OG VENTILASJONSARBEID - GJENNOMSNITT HELE ÅRET  "&amp;FORS!$A$14</f>
        <v>MÅLESTATISTIKK FOR BLIKK- OG VENTILASJONSARBEID - GJENNOMSNITT HELE ÅRET  2015</v>
      </c>
    </row>
    <row r="25" spans="1:13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x14ac:dyDescent="0.25">
      <c r="A26" s="15"/>
      <c r="B26" s="2" t="s">
        <v>4</v>
      </c>
      <c r="C26" s="3"/>
      <c r="D26" s="2" t="s">
        <v>5</v>
      </c>
      <c r="E26" s="3"/>
      <c r="F26" s="2" t="str">
        <f>"Fortjeneste hele  "&amp;FORS!$A$14-0</f>
        <v>Fortjeneste hele  2015</v>
      </c>
      <c r="G26" s="5"/>
      <c r="H26" s="3"/>
      <c r="I26" s="2" t="str">
        <f>" Hele året  "&amp;FORS!$A$14-1</f>
        <v xml:space="preserve"> Hele året  2014</v>
      </c>
      <c r="J26" s="5"/>
      <c r="K26" s="3"/>
      <c r="L26" s="47" t="s">
        <v>31</v>
      </c>
      <c r="M26" s="3"/>
    </row>
    <row r="27" spans="1:13" x14ac:dyDescent="0.25">
      <c r="A27" s="48"/>
      <c r="B27" s="49" t="s">
        <v>6</v>
      </c>
      <c r="C27" s="49" t="s">
        <v>6</v>
      </c>
      <c r="D27" s="49" t="s">
        <v>6</v>
      </c>
      <c r="E27" s="49" t="s">
        <v>6</v>
      </c>
      <c r="F27" s="49" t="s">
        <v>6</v>
      </c>
      <c r="G27" s="49" t="s">
        <v>6</v>
      </c>
      <c r="H27" s="50" t="s">
        <v>35</v>
      </c>
      <c r="I27" s="49" t="s">
        <v>6</v>
      </c>
      <c r="J27" s="49" t="s">
        <v>6</v>
      </c>
      <c r="K27" s="50" t="s">
        <v>33</v>
      </c>
      <c r="L27" s="49" t="s">
        <v>6</v>
      </c>
      <c r="M27" s="50" t="s">
        <v>33</v>
      </c>
    </row>
    <row r="28" spans="1:13" x14ac:dyDescent="0.25">
      <c r="A28" s="52"/>
      <c r="B28" s="53" t="s">
        <v>32</v>
      </c>
      <c r="C28" s="53" t="s">
        <v>34</v>
      </c>
      <c r="D28" s="53" t="s">
        <v>32</v>
      </c>
      <c r="E28" s="53" t="s">
        <v>34</v>
      </c>
      <c r="F28" s="53" t="s">
        <v>32</v>
      </c>
      <c r="G28" s="53" t="s">
        <v>34</v>
      </c>
      <c r="H28" s="54" t="s">
        <v>36</v>
      </c>
      <c r="I28" s="53" t="s">
        <v>32</v>
      </c>
      <c r="J28" s="53" t="s">
        <v>34</v>
      </c>
      <c r="K28" s="54" t="s">
        <v>30</v>
      </c>
      <c r="L28" s="53" t="s">
        <v>32</v>
      </c>
      <c r="M28" s="54" t="s">
        <v>30</v>
      </c>
    </row>
    <row r="29" spans="1:13" x14ac:dyDescent="0.25">
      <c r="A29" s="17" t="s">
        <v>11</v>
      </c>
      <c r="B29" s="4">
        <f t="shared" ref="B29:E31" si="6">B7+B18</f>
        <v>0</v>
      </c>
      <c r="C29" s="4">
        <f t="shared" si="6"/>
        <v>0</v>
      </c>
      <c r="D29" s="4">
        <f t="shared" si="6"/>
        <v>0</v>
      </c>
      <c r="E29" s="4">
        <f t="shared" si="6"/>
        <v>0</v>
      </c>
      <c r="F29" s="6">
        <f t="shared" ref="F29:G32" si="7">IF(D29=0,0,B29/D29)</f>
        <v>0</v>
      </c>
      <c r="G29" s="6">
        <f t="shared" si="7"/>
        <v>0</v>
      </c>
      <c r="H29" s="6">
        <f>IF(D29+E29=0,0,(B29+C29)/(D29+E29))</f>
        <v>0</v>
      </c>
      <c r="I29" s="39"/>
      <c r="J29" s="6"/>
      <c r="K29" s="6"/>
      <c r="L29" s="19">
        <f>IF(I29=0,0,(B29-I29)/I29)</f>
        <v>0</v>
      </c>
      <c r="M29" s="19">
        <f>IF(K29=0,0,(H29-K29)/K29)</f>
        <v>0</v>
      </c>
    </row>
    <row r="30" spans="1:13" x14ac:dyDescent="0.25">
      <c r="A30" s="17" t="s">
        <v>13</v>
      </c>
      <c r="B30" s="4">
        <f t="shared" si="6"/>
        <v>0</v>
      </c>
      <c r="C30" s="4">
        <f t="shared" si="6"/>
        <v>0</v>
      </c>
      <c r="D30" s="4">
        <f t="shared" si="6"/>
        <v>0</v>
      </c>
      <c r="E30" s="4">
        <f t="shared" si="6"/>
        <v>0</v>
      </c>
      <c r="F30" s="6">
        <f t="shared" si="7"/>
        <v>0</v>
      </c>
      <c r="G30" s="6">
        <f t="shared" si="7"/>
        <v>0</v>
      </c>
      <c r="H30" s="6">
        <f>IF(D30+E30=0,0,(B30+C30)/(D30+E30))</f>
        <v>0</v>
      </c>
      <c r="I30" s="24"/>
      <c r="J30" s="6"/>
      <c r="K30" s="6"/>
      <c r="L30" s="19">
        <f t="shared" ref="L30:L32" si="8">IF(I30=0,0,(B30-I30)/I30)</f>
        <v>0</v>
      </c>
      <c r="M30" s="19">
        <f t="shared" ref="M30:M32" si="9">IF(K30=0,0,(H30-K30)/K30)</f>
        <v>0</v>
      </c>
    </row>
    <row r="31" spans="1:13" x14ac:dyDescent="0.25">
      <c r="A31" s="17" t="s">
        <v>19</v>
      </c>
      <c r="B31" s="4">
        <f t="shared" si="6"/>
        <v>0</v>
      </c>
      <c r="C31" s="4">
        <f t="shared" si="6"/>
        <v>0</v>
      </c>
      <c r="D31" s="4">
        <f t="shared" si="6"/>
        <v>0</v>
      </c>
      <c r="E31" s="4">
        <f t="shared" si="6"/>
        <v>0</v>
      </c>
      <c r="F31" s="6">
        <f t="shared" si="7"/>
        <v>0</v>
      </c>
      <c r="G31" s="6">
        <f t="shared" si="7"/>
        <v>0</v>
      </c>
      <c r="H31" s="6">
        <f>IF(D31+E31=0,0,(B31+C31)/(D31+E31))</f>
        <v>0</v>
      </c>
      <c r="I31" s="24"/>
      <c r="J31" s="6"/>
      <c r="K31" s="6"/>
      <c r="L31" s="19">
        <f t="shared" si="8"/>
        <v>0</v>
      </c>
      <c r="M31" s="19">
        <f t="shared" si="9"/>
        <v>0</v>
      </c>
    </row>
    <row r="32" spans="1:13" x14ac:dyDescent="0.25">
      <c r="A32" s="18" t="s">
        <v>20</v>
      </c>
      <c r="B32" s="8">
        <f>SUM(B29:B31)</f>
        <v>0</v>
      </c>
      <c r="C32" s="8">
        <f>SUM(C29:C31)</f>
        <v>0</v>
      </c>
      <c r="D32" s="8">
        <f>SUM(D29:D31)</f>
        <v>0</v>
      </c>
      <c r="E32" s="8">
        <f>SUM(E29:E31)</f>
        <v>0</v>
      </c>
      <c r="F32" s="9">
        <f t="shared" si="7"/>
        <v>0</v>
      </c>
      <c r="G32" s="9">
        <f t="shared" si="7"/>
        <v>0</v>
      </c>
      <c r="H32" s="9">
        <f>IF(D32+E32=0,0,(B32+C32)/(D32+E32))</f>
        <v>0</v>
      </c>
      <c r="I32" s="25"/>
      <c r="J32" s="6"/>
      <c r="K32" s="31"/>
      <c r="L32" s="32">
        <f t="shared" si="8"/>
        <v>0</v>
      </c>
      <c r="M32" s="32">
        <f t="shared" si="9"/>
        <v>0</v>
      </c>
    </row>
  </sheetData>
  <phoneticPr fontId="0" type="noConversion"/>
  <pageMargins left="0.59055118110236227" right="0.19685039370078741" top="0.98425196850393704" bottom="4.83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11" max="16383" man="1"/>
    <brk id="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6"/>
  <sheetViews>
    <sheetView showZeros="0" topLeftCell="A34" zoomScale="84" zoomScaleNormal="84" workbookViewId="0">
      <selection activeCell="I59" sqref="I59"/>
    </sheetView>
  </sheetViews>
  <sheetFormatPr baseColWidth="10" defaultColWidth="9" defaultRowHeight="15.75" x14ac:dyDescent="0.25"/>
  <cols>
    <col min="1" max="1" width="18.75" style="14" customWidth="1"/>
    <col min="2" max="5" width="11.75" customWidth="1"/>
    <col min="6" max="6" width="10.25" customWidth="1"/>
    <col min="7" max="8" width="9.25" customWidth="1"/>
    <col min="9" max="9" width="10.875" customWidth="1"/>
    <col min="10" max="10" width="10.125" customWidth="1"/>
    <col min="11" max="13" width="9.25" customWidth="1"/>
  </cols>
  <sheetData>
    <row r="2" spans="1:13" ht="20.25" x14ac:dyDescent="0.3">
      <c r="A2" s="20" t="str">
        <f>"MÅLESTATISTIKK FOR TAKTEKKERE - 1. HALVÅR "&amp;FORS!$A$14</f>
        <v>MÅLESTATISTIKK FOR TAKTEKKERE - 1. HALVÅR 2015</v>
      </c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25">
      <c r="A4" s="15"/>
      <c r="B4" s="2" t="s">
        <v>4</v>
      </c>
      <c r="C4" s="3"/>
      <c r="D4" s="2" t="s">
        <v>5</v>
      </c>
      <c r="E4" s="3"/>
      <c r="F4" s="2" t="str">
        <f>"Fortjeneste 1. halvår  "&amp;FORS!$A$14-0</f>
        <v>Fortjeneste 1. halvår  2015</v>
      </c>
      <c r="G4" s="5"/>
      <c r="H4" s="3"/>
      <c r="I4" s="2" t="str">
        <f>" 1. halvår  "&amp;FORS!$A$14-1</f>
        <v xml:space="preserve"> 1. halvår  2014</v>
      </c>
      <c r="J4" s="5"/>
      <c r="K4" s="3"/>
      <c r="L4" s="47" t="s">
        <v>31</v>
      </c>
      <c r="M4" s="3"/>
    </row>
    <row r="5" spans="1:13" x14ac:dyDescent="0.25">
      <c r="A5" s="48"/>
      <c r="B5" s="49" t="s">
        <v>6</v>
      </c>
      <c r="C5" s="49" t="s">
        <v>6</v>
      </c>
      <c r="D5" s="49" t="s">
        <v>6</v>
      </c>
      <c r="E5" s="49" t="s">
        <v>6</v>
      </c>
      <c r="F5" s="49" t="s">
        <v>6</v>
      </c>
      <c r="G5" s="49" t="s">
        <v>6</v>
      </c>
      <c r="H5" s="50" t="s">
        <v>35</v>
      </c>
      <c r="I5" s="49" t="s">
        <v>6</v>
      </c>
      <c r="J5" s="49" t="s">
        <v>6</v>
      </c>
      <c r="K5" s="50" t="s">
        <v>33</v>
      </c>
      <c r="L5" s="49" t="s">
        <v>6</v>
      </c>
      <c r="M5" s="50" t="s">
        <v>33</v>
      </c>
    </row>
    <row r="6" spans="1:13" x14ac:dyDescent="0.25">
      <c r="A6" s="52"/>
      <c r="B6" s="53" t="s">
        <v>32</v>
      </c>
      <c r="C6" s="53" t="s">
        <v>34</v>
      </c>
      <c r="D6" s="53" t="s">
        <v>32</v>
      </c>
      <c r="E6" s="53" t="s">
        <v>34</v>
      </c>
      <c r="F6" s="53" t="s">
        <v>32</v>
      </c>
      <c r="G6" s="53" t="s">
        <v>34</v>
      </c>
      <c r="H6" s="54" t="s">
        <v>36</v>
      </c>
      <c r="I6" s="53" t="s">
        <v>32</v>
      </c>
      <c r="J6" s="53" t="s">
        <v>34</v>
      </c>
      <c r="K6" s="54" t="s">
        <v>30</v>
      </c>
      <c r="L6" s="53" t="s">
        <v>32</v>
      </c>
      <c r="M6" s="54" t="s">
        <v>30</v>
      </c>
    </row>
    <row r="7" spans="1:13" x14ac:dyDescent="0.25">
      <c r="A7" s="17" t="s">
        <v>27</v>
      </c>
      <c r="B7" s="21">
        <v>360266</v>
      </c>
      <c r="C7" s="21"/>
      <c r="D7" s="21">
        <v>1122</v>
      </c>
      <c r="E7" s="21"/>
      <c r="F7" s="6">
        <f>IF(D7=0,0,B7/D7)</f>
        <v>321.09269162210336</v>
      </c>
      <c r="G7" s="6">
        <f>IF(E7=0,0,C7/E7)</f>
        <v>0</v>
      </c>
      <c r="H7" s="6">
        <f>IF(D7+E7=0,0,(B7+C7)/(D7+E7))</f>
        <v>321.09269162210336</v>
      </c>
      <c r="I7" s="21">
        <v>753730</v>
      </c>
      <c r="J7" s="21">
        <v>4418</v>
      </c>
      <c r="K7" s="6">
        <v>285.55480225988703</v>
      </c>
      <c r="L7" s="19">
        <f>IF(I7=0,0,(B7-I7)/I7)</f>
        <v>-0.52202247489153941</v>
      </c>
      <c r="M7" s="19">
        <f>IF(K7=0,0,(H7-K7)/K7)</f>
        <v>0.12445208093496832</v>
      </c>
    </row>
    <row r="8" spans="1:13" x14ac:dyDescent="0.25">
      <c r="A8" s="17" t="s">
        <v>9</v>
      </c>
      <c r="B8" s="21"/>
      <c r="C8" s="21"/>
      <c r="D8" s="21"/>
      <c r="E8" s="21"/>
      <c r="F8" s="6">
        <f t="shared" ref="F8:F17" si="0">IF(D8=0,0,B8/D8)</f>
        <v>0</v>
      </c>
      <c r="G8" s="6">
        <f t="shared" ref="G8:G17" si="1">IF(E8=0,0,C8/E8)</f>
        <v>0</v>
      </c>
      <c r="H8" s="6">
        <f t="shared" ref="H8:H17" si="2">IF(D8+E8=0,0,(B8+C8)/(D8+E8))</f>
        <v>0</v>
      </c>
      <c r="I8" s="21"/>
      <c r="J8" s="21"/>
      <c r="K8" s="6">
        <v>0</v>
      </c>
      <c r="L8" s="19">
        <f t="shared" ref="L8:L11" si="3">IF(I8=0,0,(B8-I8)/I8)</f>
        <v>0</v>
      </c>
      <c r="M8" s="19">
        <f t="shared" ref="M8:M11" si="4">IF(K8=0,0,(H8-K8)/K8)</f>
        <v>0</v>
      </c>
    </row>
    <row r="9" spans="1:13" x14ac:dyDescent="0.25">
      <c r="A9" s="17" t="s">
        <v>8</v>
      </c>
      <c r="B9" s="21"/>
      <c r="C9" s="21"/>
      <c r="D9" s="21"/>
      <c r="E9" s="21"/>
      <c r="F9" s="6">
        <f t="shared" si="0"/>
        <v>0</v>
      </c>
      <c r="G9" s="6">
        <f t="shared" si="1"/>
        <v>0</v>
      </c>
      <c r="H9" s="6">
        <f t="shared" si="2"/>
        <v>0</v>
      </c>
      <c r="I9" s="21"/>
      <c r="J9" s="21"/>
      <c r="K9" s="6">
        <v>0</v>
      </c>
      <c r="L9" s="19">
        <f t="shared" si="3"/>
        <v>0</v>
      </c>
      <c r="M9" s="19">
        <f t="shared" si="4"/>
        <v>0</v>
      </c>
    </row>
    <row r="10" spans="1:13" x14ac:dyDescent="0.25">
      <c r="A10" s="17" t="s">
        <v>10</v>
      </c>
      <c r="B10" s="21">
        <v>856720</v>
      </c>
      <c r="C10" s="21">
        <v>123643</v>
      </c>
      <c r="D10" s="21">
        <v>2877</v>
      </c>
      <c r="E10" s="21">
        <v>770</v>
      </c>
      <c r="F10" s="6">
        <f t="shared" si="0"/>
        <v>297.78241223496696</v>
      </c>
      <c r="G10" s="6">
        <f t="shared" si="1"/>
        <v>160.57532467532468</v>
      </c>
      <c r="H10" s="6">
        <f t="shared" si="2"/>
        <v>268.81354537976421</v>
      </c>
      <c r="I10" s="21">
        <v>568606</v>
      </c>
      <c r="J10" s="21">
        <v>40535</v>
      </c>
      <c r="K10" s="6">
        <v>227.37625979843224</v>
      </c>
      <c r="L10" s="19">
        <f t="shared" si="3"/>
        <v>0.50670235628888893</v>
      </c>
      <c r="M10" s="19">
        <f t="shared" si="4"/>
        <v>0.18224103790811705</v>
      </c>
    </row>
    <row r="11" spans="1:13" x14ac:dyDescent="0.25">
      <c r="A11" s="17" t="s">
        <v>7</v>
      </c>
      <c r="B11" s="21">
        <v>689244.3</v>
      </c>
      <c r="C11" s="21"/>
      <c r="D11" s="21">
        <v>2231.6999999999998</v>
      </c>
      <c r="E11" s="21"/>
      <c r="F11" s="6">
        <f t="shared" si="0"/>
        <v>308.84272079580592</v>
      </c>
      <c r="G11" s="6">
        <f t="shared" si="1"/>
        <v>0</v>
      </c>
      <c r="H11" s="6">
        <f t="shared" si="2"/>
        <v>308.84272079580592</v>
      </c>
      <c r="I11" s="21">
        <v>878961.23</v>
      </c>
      <c r="J11" s="21"/>
      <c r="K11" s="6">
        <v>305.83202157272092</v>
      </c>
      <c r="L11" s="19">
        <f t="shared" si="3"/>
        <v>-0.21584220500829138</v>
      </c>
      <c r="M11" s="19">
        <f t="shared" si="4"/>
        <v>9.8442903643728239E-3</v>
      </c>
    </row>
    <row r="12" spans="1:13" x14ac:dyDescent="0.25">
      <c r="A12" s="17" t="s">
        <v>11</v>
      </c>
      <c r="B12" s="21"/>
      <c r="C12" s="21"/>
      <c r="D12" s="21"/>
      <c r="E12" s="21"/>
      <c r="F12" s="6">
        <f>IF(D12=0,0,B12/D12)</f>
        <v>0</v>
      </c>
      <c r="G12" s="6">
        <f>IF(E12=0,0,C12/E12)</f>
        <v>0</v>
      </c>
      <c r="H12" s="6">
        <f>IF(D12+E12=0,0,(B12+C12)/(D12+E12))</f>
        <v>0</v>
      </c>
      <c r="I12" s="21">
        <v>102077</v>
      </c>
      <c r="J12" s="21"/>
      <c r="K12" s="6">
        <v>338.00331125827813</v>
      </c>
      <c r="L12" s="19">
        <f t="shared" ref="L12:L18" si="5">IF(I12=0,0,(B12-I12)/I12)</f>
        <v>-1</v>
      </c>
      <c r="M12" s="19">
        <f t="shared" ref="M12:M18" si="6">IF(K12=0,0,(H12-K12)/K12)</f>
        <v>-1</v>
      </c>
    </row>
    <row r="13" spans="1:13" x14ac:dyDescent="0.25">
      <c r="A13" s="17" t="s">
        <v>13</v>
      </c>
      <c r="B13" s="21">
        <v>5278154</v>
      </c>
      <c r="C13" s="21">
        <v>204969</v>
      </c>
      <c r="D13" s="21">
        <v>19435</v>
      </c>
      <c r="E13" s="21">
        <v>1211</v>
      </c>
      <c r="F13" s="6">
        <f t="shared" si="0"/>
        <v>271.57983020324156</v>
      </c>
      <c r="G13" s="6">
        <f t="shared" si="1"/>
        <v>169.25598678777868</v>
      </c>
      <c r="H13" s="6">
        <f t="shared" si="2"/>
        <v>265.57798120701347</v>
      </c>
      <c r="I13" s="21">
        <v>7144853</v>
      </c>
      <c r="J13" s="21">
        <v>194536</v>
      </c>
      <c r="K13" s="6">
        <v>275.45089134922125</v>
      </c>
      <c r="L13" s="19">
        <f t="shared" si="5"/>
        <v>-0.26126485737355271</v>
      </c>
      <c r="M13" s="19">
        <f t="shared" si="6"/>
        <v>-3.5842723520871624E-2</v>
      </c>
    </row>
    <row r="14" spans="1:13" x14ac:dyDescent="0.25">
      <c r="A14" s="17" t="s">
        <v>14</v>
      </c>
      <c r="B14" s="21">
        <v>1034676</v>
      </c>
      <c r="C14" s="21"/>
      <c r="D14" s="21">
        <v>2942.3</v>
      </c>
      <c r="E14" s="21"/>
      <c r="F14" s="6">
        <f t="shared" si="0"/>
        <v>351.65550759609829</v>
      </c>
      <c r="G14" s="6">
        <f t="shared" si="1"/>
        <v>0</v>
      </c>
      <c r="H14" s="6">
        <f t="shared" si="2"/>
        <v>351.65550759609829</v>
      </c>
      <c r="I14" s="21">
        <v>1981260</v>
      </c>
      <c r="J14" s="21">
        <v>10585</v>
      </c>
      <c r="K14" s="6">
        <v>329.5846777529577</v>
      </c>
      <c r="L14" s="19">
        <f t="shared" si="5"/>
        <v>-0.47776869265013172</v>
      </c>
      <c r="M14" s="19">
        <f t="shared" si="6"/>
        <v>6.6965582240094051E-2</v>
      </c>
    </row>
    <row r="15" spans="1:13" x14ac:dyDescent="0.25">
      <c r="A15" s="17" t="s">
        <v>16</v>
      </c>
      <c r="B15" s="21">
        <v>4620371</v>
      </c>
      <c r="C15" s="21">
        <v>590487</v>
      </c>
      <c r="D15" s="21">
        <v>14365</v>
      </c>
      <c r="E15" s="21">
        <v>3155</v>
      </c>
      <c r="F15" s="6">
        <f t="shared" si="0"/>
        <v>321.64086320918898</v>
      </c>
      <c r="G15" s="6">
        <f t="shared" si="1"/>
        <v>187.15911251980984</v>
      </c>
      <c r="H15" s="6">
        <f t="shared" si="2"/>
        <v>297.423401826484</v>
      </c>
      <c r="I15" s="21">
        <v>4142845</v>
      </c>
      <c r="J15" s="21">
        <v>702532</v>
      </c>
      <c r="K15" s="6">
        <v>270.31391910739188</v>
      </c>
      <c r="L15" s="19">
        <f t="shared" si="5"/>
        <v>0.11526523439810082</v>
      </c>
      <c r="M15" s="19">
        <f t="shared" si="6"/>
        <v>0.10028888933507675</v>
      </c>
    </row>
    <row r="16" spans="1:13" x14ac:dyDescent="0.25">
      <c r="A16" s="17" t="s">
        <v>17</v>
      </c>
      <c r="B16" s="21">
        <v>169042</v>
      </c>
      <c r="C16" s="21"/>
      <c r="D16" s="21">
        <v>679.82</v>
      </c>
      <c r="E16" s="21"/>
      <c r="F16" s="6">
        <f>IF(D16=0,0,B16/D16)</f>
        <v>248.65699744049894</v>
      </c>
      <c r="G16" s="6">
        <f>IF(E16=0,0,C16/E16)</f>
        <v>0</v>
      </c>
      <c r="H16" s="6">
        <f>IF(D16+E16=0,0,(B16+C16)/(D16+E16))</f>
        <v>248.65699744049894</v>
      </c>
      <c r="I16" s="21">
        <v>299842</v>
      </c>
      <c r="J16" s="21"/>
      <c r="K16" s="6">
        <v>287.34259702922856</v>
      </c>
      <c r="L16" s="19">
        <f t="shared" si="5"/>
        <v>-0.43622974766710465</v>
      </c>
      <c r="M16" s="19">
        <f t="shared" si="6"/>
        <v>-0.13463231692304398</v>
      </c>
    </row>
    <row r="17" spans="1:13" x14ac:dyDescent="0.25">
      <c r="A17" s="17" t="s">
        <v>19</v>
      </c>
      <c r="B17" s="21">
        <v>4792814.03</v>
      </c>
      <c r="C17" s="21">
        <v>288977.45</v>
      </c>
      <c r="D17" s="21">
        <v>14184.9</v>
      </c>
      <c r="E17" s="21">
        <v>1716.7</v>
      </c>
      <c r="F17" s="6">
        <f t="shared" si="0"/>
        <v>337.88141121897229</v>
      </c>
      <c r="G17" s="6">
        <f t="shared" si="1"/>
        <v>168.33311003669832</v>
      </c>
      <c r="H17" s="6">
        <f t="shared" si="2"/>
        <v>319.57736831513813</v>
      </c>
      <c r="I17" s="21">
        <v>4905952.7699999996</v>
      </c>
      <c r="J17" s="21">
        <v>582505.85</v>
      </c>
      <c r="K17" s="6">
        <v>265.00850389898841</v>
      </c>
      <c r="L17" s="19">
        <f t="shared" si="5"/>
        <v>-2.3061522461415646E-2</v>
      </c>
      <c r="M17" s="19">
        <f t="shared" si="6"/>
        <v>0.20591363527318876</v>
      </c>
    </row>
    <row r="18" spans="1:13" s="11" customFormat="1" x14ac:dyDescent="0.25">
      <c r="A18" s="18" t="s">
        <v>20</v>
      </c>
      <c r="B18" s="8">
        <f>SUM(B7:B17)</f>
        <v>17801287.330000002</v>
      </c>
      <c r="C18" s="8">
        <f>SUM(C7:C17)</f>
        <v>1208076.45</v>
      </c>
      <c r="D18" s="8">
        <f>SUM(D7:D17)</f>
        <v>57837.72</v>
      </c>
      <c r="E18" s="23">
        <f>SUM(E7:E17)</f>
        <v>6852.7</v>
      </c>
      <c r="F18" s="9">
        <f>IF(D18=0,0,B18/D18)</f>
        <v>307.7798939861392</v>
      </c>
      <c r="G18" s="9">
        <f>IF(E18=0,0,C18/E18)</f>
        <v>176.29203817473405</v>
      </c>
      <c r="H18" s="9">
        <f>IF(D18+E18=0,0,(B18+C18)/(D18+E18))</f>
        <v>293.85129637433181</v>
      </c>
      <c r="I18" s="56">
        <v>20778127</v>
      </c>
      <c r="J18" s="56">
        <v>1535111.85</v>
      </c>
      <c r="K18" s="31">
        <v>275.88932459583941</v>
      </c>
      <c r="L18" s="32">
        <f t="shared" si="5"/>
        <v>-0.14326795047503552</v>
      </c>
      <c r="M18" s="32">
        <f t="shared" si="6"/>
        <v>6.5105715144308546E-2</v>
      </c>
    </row>
    <row r="21" spans="1:13" ht="20.25" x14ac:dyDescent="0.3">
      <c r="A21" s="20" t="str">
        <f>"MÅLESTATISTIKK FOR  TAKTEKKERE  - 2. HALVÅR "&amp;FORS!$A$14</f>
        <v>MÅLESTATISTIKK FOR  TAKTEKKERE  - 2. HALVÅR 2015</v>
      </c>
    </row>
    <row r="22" spans="1:13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5">
      <c r="A23" s="15"/>
      <c r="B23" s="2" t="s">
        <v>4</v>
      </c>
      <c r="C23" s="3"/>
      <c r="D23" s="2" t="s">
        <v>5</v>
      </c>
      <c r="E23" s="3"/>
      <c r="F23" s="2" t="str">
        <f>"Fortjeneste 2. halvår  "&amp;FORS!$A$14-0</f>
        <v>Fortjeneste 2. halvår  2015</v>
      </c>
      <c r="G23" s="5"/>
      <c r="H23" s="3"/>
      <c r="I23" s="2" t="str">
        <f>" 2. halvår  "&amp;FORS!$A$14-1</f>
        <v xml:space="preserve"> 2. halvår  2014</v>
      </c>
      <c r="J23" s="5"/>
      <c r="K23" s="3"/>
      <c r="L23" s="47" t="s">
        <v>31</v>
      </c>
      <c r="M23" s="3"/>
    </row>
    <row r="24" spans="1:13" x14ac:dyDescent="0.25">
      <c r="A24" s="48"/>
      <c r="B24" s="49" t="s">
        <v>6</v>
      </c>
      <c r="C24" s="49" t="s">
        <v>6</v>
      </c>
      <c r="D24" s="49" t="s">
        <v>6</v>
      </c>
      <c r="E24" s="49" t="s">
        <v>6</v>
      </c>
      <c r="F24" s="49" t="s">
        <v>6</v>
      </c>
      <c r="G24" s="49" t="s">
        <v>6</v>
      </c>
      <c r="H24" s="50" t="s">
        <v>35</v>
      </c>
      <c r="I24" s="49" t="s">
        <v>6</v>
      </c>
      <c r="J24" s="49" t="s">
        <v>6</v>
      </c>
      <c r="K24" s="50" t="s">
        <v>33</v>
      </c>
      <c r="L24" s="49" t="s">
        <v>6</v>
      </c>
      <c r="M24" s="50" t="s">
        <v>33</v>
      </c>
    </row>
    <row r="25" spans="1:13" x14ac:dyDescent="0.25">
      <c r="A25" s="52"/>
      <c r="B25" s="53" t="s">
        <v>32</v>
      </c>
      <c r="C25" s="53" t="s">
        <v>34</v>
      </c>
      <c r="D25" s="53" t="s">
        <v>32</v>
      </c>
      <c r="E25" s="53" t="s">
        <v>34</v>
      </c>
      <c r="F25" s="53" t="s">
        <v>32</v>
      </c>
      <c r="G25" s="53" t="s">
        <v>34</v>
      </c>
      <c r="H25" s="54" t="s">
        <v>36</v>
      </c>
      <c r="I25" s="53" t="s">
        <v>32</v>
      </c>
      <c r="J25" s="53" t="s">
        <v>34</v>
      </c>
      <c r="K25" s="54" t="s">
        <v>30</v>
      </c>
      <c r="L25" s="53" t="s">
        <v>32</v>
      </c>
      <c r="M25" s="54" t="s">
        <v>30</v>
      </c>
    </row>
    <row r="26" spans="1:13" x14ac:dyDescent="0.25">
      <c r="A26" s="17" t="s">
        <v>27</v>
      </c>
      <c r="B26" s="61">
        <v>201527</v>
      </c>
      <c r="C26" s="61"/>
      <c r="D26" s="61">
        <v>579</v>
      </c>
      <c r="E26" s="21"/>
      <c r="F26" s="6">
        <f>IF(D26=0,0,B26/D26)</f>
        <v>348.06044905008633</v>
      </c>
      <c r="G26" s="6">
        <f>IF(E26=0,0,C26/E26)</f>
        <v>0</v>
      </c>
      <c r="H26" s="6">
        <f>IF(D26+E26=0,0,(B26+C26)/(D26+E26))</f>
        <v>348.06044905008633</v>
      </c>
      <c r="I26" s="21">
        <v>394020</v>
      </c>
      <c r="J26" s="21">
        <v>16475</v>
      </c>
      <c r="K26" s="6">
        <v>294.26164874551972</v>
      </c>
      <c r="L26" s="19">
        <f>IF(I26=0,0,(B26-I26)/I26)</f>
        <v>-0.48853611491802446</v>
      </c>
      <c r="M26" s="19">
        <f>IF(K26=0,0,(H26-K26)/K26)</f>
        <v>0.18282640817761586</v>
      </c>
    </row>
    <row r="27" spans="1:13" x14ac:dyDescent="0.25">
      <c r="A27" s="17" t="s">
        <v>9</v>
      </c>
      <c r="B27" s="21"/>
      <c r="C27" s="21"/>
      <c r="D27" s="21"/>
      <c r="E27" s="21"/>
      <c r="F27" s="6">
        <f t="shared" ref="F27:F36" si="7">IF(D27=0,0,B27/D27)</f>
        <v>0</v>
      </c>
      <c r="G27" s="6">
        <f t="shared" ref="G27:G36" si="8">IF(E27=0,0,C27/E27)</f>
        <v>0</v>
      </c>
      <c r="H27" s="6">
        <f t="shared" ref="H27:H36" si="9">IF(D27+E27=0,0,(B27+C27)/(D27+E27))</f>
        <v>0</v>
      </c>
      <c r="I27" s="21"/>
      <c r="J27" s="21"/>
      <c r="K27" s="6">
        <v>0</v>
      </c>
      <c r="L27" s="19">
        <f t="shared" ref="L27:L37" si="10">IF(I27=0,0,(B27-I27)/I27)</f>
        <v>0</v>
      </c>
      <c r="M27" s="19">
        <f t="shared" ref="M27:M37" si="11">IF(K27=0,0,(H27-K27)/K27)</f>
        <v>0</v>
      </c>
    </row>
    <row r="28" spans="1:13" x14ac:dyDescent="0.25">
      <c r="A28" s="17" t="s">
        <v>8</v>
      </c>
      <c r="B28" s="21"/>
      <c r="C28" s="21"/>
      <c r="D28" s="21"/>
      <c r="E28" s="21"/>
      <c r="F28" s="6">
        <f t="shared" si="7"/>
        <v>0</v>
      </c>
      <c r="G28" s="6">
        <f t="shared" si="8"/>
        <v>0</v>
      </c>
      <c r="H28" s="6">
        <f t="shared" si="9"/>
        <v>0</v>
      </c>
      <c r="I28" s="21"/>
      <c r="J28" s="21"/>
      <c r="K28" s="6">
        <v>0</v>
      </c>
      <c r="L28" s="19">
        <f t="shared" si="10"/>
        <v>0</v>
      </c>
      <c r="M28" s="19">
        <f t="shared" si="11"/>
        <v>0</v>
      </c>
    </row>
    <row r="29" spans="1:13" x14ac:dyDescent="0.25">
      <c r="A29" s="17" t="s">
        <v>10</v>
      </c>
      <c r="B29" s="21">
        <v>1264367</v>
      </c>
      <c r="C29" s="21">
        <v>113701</v>
      </c>
      <c r="D29" s="21">
        <v>3731</v>
      </c>
      <c r="E29" s="21">
        <v>765</v>
      </c>
      <c r="F29" s="6">
        <f t="shared" si="7"/>
        <v>338.88153310104531</v>
      </c>
      <c r="G29" s="6">
        <f t="shared" si="8"/>
        <v>148.62875816993463</v>
      </c>
      <c r="H29" s="6">
        <f t="shared" si="9"/>
        <v>306.50978647686833</v>
      </c>
      <c r="I29" s="21">
        <v>1204068</v>
      </c>
      <c r="J29" s="21">
        <v>121179</v>
      </c>
      <c r="K29" s="6">
        <v>279.17568990941646</v>
      </c>
      <c r="L29" s="19">
        <f t="shared" si="10"/>
        <v>5.0079397509110779E-2</v>
      </c>
      <c r="M29" s="19">
        <f t="shared" si="11"/>
        <v>9.7910017080358611E-2</v>
      </c>
    </row>
    <row r="30" spans="1:13" x14ac:dyDescent="0.25">
      <c r="A30" s="17" t="s">
        <v>7</v>
      </c>
      <c r="B30" s="68">
        <v>60049.23</v>
      </c>
      <c r="C30" s="21"/>
      <c r="D30" s="68">
        <v>176</v>
      </c>
      <c r="E30" s="21"/>
      <c r="F30" s="6">
        <f>IF(D30=0,0,B30/D30)</f>
        <v>341.18880681818183</v>
      </c>
      <c r="G30" s="6">
        <f>IF(E30=0,0,C30/E30)</f>
        <v>0</v>
      </c>
      <c r="H30" s="6">
        <f>IF(D30+E30=0,0,(B30+C30)/(D30+E30))</f>
        <v>341.18880681818183</v>
      </c>
      <c r="I30" s="21">
        <v>134939</v>
      </c>
      <c r="J30" s="21"/>
      <c r="K30" s="6">
        <v>246.46392694063928</v>
      </c>
      <c r="L30" s="19">
        <f t="shared" si="10"/>
        <v>-0.5549898102105395</v>
      </c>
      <c r="M30" s="19">
        <f t="shared" si="11"/>
        <v>0.38433567562346349</v>
      </c>
    </row>
    <row r="31" spans="1:13" x14ac:dyDescent="0.25">
      <c r="A31" s="17" t="s">
        <v>11</v>
      </c>
      <c r="B31" s="21"/>
      <c r="C31" s="21"/>
      <c r="D31" s="21"/>
      <c r="E31" s="21"/>
      <c r="F31" s="6">
        <f>IF(D31=0,0,B31/D31)</f>
        <v>0</v>
      </c>
      <c r="G31" s="6">
        <f>IF(E31=0,0,C31/E31)</f>
        <v>0</v>
      </c>
      <c r="H31" s="6">
        <f>IF(D31+E31=0,0,(B31+C31)/(D31+E31))</f>
        <v>0</v>
      </c>
      <c r="I31" s="21"/>
      <c r="J31" s="21"/>
      <c r="K31" s="6">
        <v>0</v>
      </c>
      <c r="L31" s="19">
        <f t="shared" si="10"/>
        <v>0</v>
      </c>
      <c r="M31" s="19">
        <f t="shared" si="11"/>
        <v>0</v>
      </c>
    </row>
    <row r="32" spans="1:13" x14ac:dyDescent="0.25">
      <c r="A32" s="17" t="s">
        <v>13</v>
      </c>
      <c r="B32" s="80">
        <v>4611714.68</v>
      </c>
      <c r="C32" s="80">
        <v>262724.06</v>
      </c>
      <c r="D32" s="80">
        <v>13745.5</v>
      </c>
      <c r="E32" s="81">
        <v>1380.3</v>
      </c>
      <c r="F32" s="6">
        <f t="shared" si="7"/>
        <v>335.50723364010037</v>
      </c>
      <c r="G32" s="6">
        <f t="shared" si="8"/>
        <v>190.33837571542418</v>
      </c>
      <c r="H32" s="6">
        <f t="shared" si="9"/>
        <v>322.25989633606156</v>
      </c>
      <c r="I32" s="21">
        <v>3576392</v>
      </c>
      <c r="J32" s="21">
        <v>525653</v>
      </c>
      <c r="K32" s="6">
        <v>259.32766468580098</v>
      </c>
      <c r="L32" s="19">
        <f t="shared" si="10"/>
        <v>0.28948803151332397</v>
      </c>
      <c r="M32" s="19">
        <f t="shared" si="11"/>
        <v>0.24267457822715788</v>
      </c>
    </row>
    <row r="33" spans="1:13" x14ac:dyDescent="0.25">
      <c r="A33" s="17" t="s">
        <v>14</v>
      </c>
      <c r="B33" s="21">
        <v>915166.5</v>
      </c>
      <c r="C33" s="21"/>
      <c r="D33" s="65">
        <v>2716.4</v>
      </c>
      <c r="E33" s="21"/>
      <c r="F33" s="6">
        <f t="shared" si="7"/>
        <v>336.90417464290971</v>
      </c>
      <c r="G33" s="6">
        <f t="shared" si="8"/>
        <v>0</v>
      </c>
      <c r="H33" s="6">
        <f t="shared" si="9"/>
        <v>336.90417464290971</v>
      </c>
      <c r="I33" s="21">
        <v>1056868.93</v>
      </c>
      <c r="J33" s="21">
        <v>1152.1400000000001</v>
      </c>
      <c r="K33" s="6">
        <v>303.35782034005211</v>
      </c>
      <c r="L33" s="19">
        <f t="shared" si="10"/>
        <v>-0.13407758140832085</v>
      </c>
      <c r="M33" s="19">
        <f t="shared" si="11"/>
        <v>0.11058344981927104</v>
      </c>
    </row>
    <row r="34" spans="1:13" x14ac:dyDescent="0.25">
      <c r="A34" s="17" t="s">
        <v>16</v>
      </c>
      <c r="B34" s="21">
        <v>5479666</v>
      </c>
      <c r="C34" s="21">
        <v>375200</v>
      </c>
      <c r="D34" s="21">
        <v>16840</v>
      </c>
      <c r="E34" s="21">
        <v>2164</v>
      </c>
      <c r="F34" s="6">
        <f>IF(D34=0,0,B34/D34)</f>
        <v>325.39584323040378</v>
      </c>
      <c r="G34" s="6">
        <f t="shared" si="8"/>
        <v>173.38262476894639</v>
      </c>
      <c r="H34" s="6">
        <f>IF(D34+E34=0,0,(B34+C34)/(D34+E34))</f>
        <v>308.08598189854769</v>
      </c>
      <c r="I34" s="21">
        <v>5381763</v>
      </c>
      <c r="J34" s="21">
        <v>561367</v>
      </c>
      <c r="K34" s="6">
        <v>292.47687007874015</v>
      </c>
      <c r="L34" s="19">
        <f t="shared" si="10"/>
        <v>1.8191622336397942E-2</v>
      </c>
      <c r="M34" s="19">
        <f t="shared" si="11"/>
        <v>5.3368705072661914E-2</v>
      </c>
    </row>
    <row r="35" spans="1:13" x14ac:dyDescent="0.25">
      <c r="A35" s="17" t="s">
        <v>17</v>
      </c>
      <c r="B35" s="21"/>
      <c r="C35" s="21"/>
      <c r="D35" s="21"/>
      <c r="E35" s="21"/>
      <c r="F35" s="6">
        <f>IF(D35=0,0,B35/D35)</f>
        <v>0</v>
      </c>
      <c r="G35" s="6">
        <f t="shared" si="8"/>
        <v>0</v>
      </c>
      <c r="H35" s="6">
        <f>IF(D35+E35=0,0,(B35+C35)/(D35+E35))</f>
        <v>0</v>
      </c>
      <c r="I35" s="21">
        <v>230051</v>
      </c>
      <c r="J35" s="21"/>
      <c r="K35" s="6">
        <v>285.95525170913612</v>
      </c>
      <c r="L35" s="19">
        <f t="shared" si="10"/>
        <v>-1</v>
      </c>
      <c r="M35" s="19">
        <f t="shared" si="11"/>
        <v>-1</v>
      </c>
    </row>
    <row r="36" spans="1:13" x14ac:dyDescent="0.25">
      <c r="A36" s="17" t="s">
        <v>19</v>
      </c>
      <c r="B36" s="61">
        <v>3681003.65</v>
      </c>
      <c r="C36" s="61">
        <v>570504.05000000005</v>
      </c>
      <c r="D36" s="61">
        <v>12324.9</v>
      </c>
      <c r="E36" s="63">
        <v>3668.4</v>
      </c>
      <c r="F36" s="6">
        <f t="shared" si="7"/>
        <v>298.66397698967131</v>
      </c>
      <c r="G36" s="6">
        <f t="shared" si="8"/>
        <v>155.51849580198453</v>
      </c>
      <c r="H36" s="6">
        <f t="shared" si="9"/>
        <v>265.83054779188785</v>
      </c>
      <c r="I36" s="21">
        <v>5602026.4000000004</v>
      </c>
      <c r="J36" s="21">
        <v>415305.15</v>
      </c>
      <c r="K36" s="6">
        <v>301.99149582193672</v>
      </c>
      <c r="L36" s="19">
        <f t="shared" si="10"/>
        <v>-0.34291569029378377</v>
      </c>
      <c r="M36" s="19">
        <f t="shared" si="11"/>
        <v>-0.11974161037756657</v>
      </c>
    </row>
    <row r="37" spans="1:13" x14ac:dyDescent="0.25">
      <c r="A37" s="18" t="s">
        <v>20</v>
      </c>
      <c r="B37" s="8">
        <f>SUM(B26:B36)</f>
        <v>16213494.060000001</v>
      </c>
      <c r="C37" s="8">
        <f>SUM(C26:C36)</f>
        <v>1322129.1100000001</v>
      </c>
      <c r="D37" s="8">
        <f>SUM(D26:D36)</f>
        <v>50112.800000000003</v>
      </c>
      <c r="E37" s="23">
        <f>SUM(E26:E36)</f>
        <v>7977.7000000000007</v>
      </c>
      <c r="F37" s="9">
        <f>IF(D37=0,0,B37/D37)</f>
        <v>323.53997501636309</v>
      </c>
      <c r="G37" s="9">
        <f>IF(E37=0,0,C37/E37)</f>
        <v>165.72810584504305</v>
      </c>
      <c r="H37" s="9">
        <f>IF(D37+E37=0,0,(B37+C37)/(D37+E37))</f>
        <v>301.86731341613518</v>
      </c>
      <c r="I37" s="8">
        <v>17580128.329999998</v>
      </c>
      <c r="J37" s="8">
        <v>1641131.29</v>
      </c>
      <c r="K37" s="31">
        <v>286.69106244742352</v>
      </c>
      <c r="L37" s="10">
        <f t="shared" si="10"/>
        <v>-7.7737445617383494E-2</v>
      </c>
      <c r="M37" s="10">
        <f t="shared" si="11"/>
        <v>5.2935905427797698E-2</v>
      </c>
    </row>
    <row r="40" spans="1:13" ht="20.25" x14ac:dyDescent="0.3">
      <c r="A40" s="20" t="str">
        <f>"MÅLESTATISTIKK FOR  TAKTEKKERE  - GJENNOMSNITT HELE ÅRET  "&amp;FORS!$A$14</f>
        <v>MÅLESTATISTIKK FOR  TAKTEKKERE  - GJENNOMSNITT HELE ÅRET  2015</v>
      </c>
    </row>
    <row r="41" spans="1:13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15"/>
      <c r="B42" s="2" t="s">
        <v>4</v>
      </c>
      <c r="C42" s="3"/>
      <c r="D42" s="2" t="s">
        <v>5</v>
      </c>
      <c r="E42" s="3"/>
      <c r="F42" s="2" t="str">
        <f>"Fortjeneste hele  "&amp;FORS!$A$14-0</f>
        <v>Fortjeneste hele  2015</v>
      </c>
      <c r="G42" s="5"/>
      <c r="H42" s="3"/>
      <c r="I42" s="2" t="str">
        <f>" Hele året  "&amp;FORS!$A$14-1</f>
        <v xml:space="preserve"> Hele året  2014</v>
      </c>
      <c r="J42" s="5"/>
      <c r="K42" s="3"/>
      <c r="L42" s="47" t="s">
        <v>31</v>
      </c>
      <c r="M42" s="3"/>
    </row>
    <row r="43" spans="1:13" x14ac:dyDescent="0.25">
      <c r="A43" s="48"/>
      <c r="B43" s="49" t="s">
        <v>6</v>
      </c>
      <c r="C43" s="49" t="s">
        <v>6</v>
      </c>
      <c r="D43" s="49" t="s">
        <v>6</v>
      </c>
      <c r="E43" s="49" t="s">
        <v>6</v>
      </c>
      <c r="F43" s="49" t="s">
        <v>6</v>
      </c>
      <c r="G43" s="49" t="s">
        <v>6</v>
      </c>
      <c r="H43" s="50" t="s">
        <v>35</v>
      </c>
      <c r="I43" s="49" t="s">
        <v>6</v>
      </c>
      <c r="J43" s="49" t="s">
        <v>6</v>
      </c>
      <c r="K43" s="50" t="s">
        <v>33</v>
      </c>
      <c r="L43" s="49" t="s">
        <v>6</v>
      </c>
      <c r="M43" s="50" t="s">
        <v>33</v>
      </c>
    </row>
    <row r="44" spans="1:13" x14ac:dyDescent="0.25">
      <c r="A44" s="52"/>
      <c r="B44" s="53" t="s">
        <v>32</v>
      </c>
      <c r="C44" s="53" t="s">
        <v>34</v>
      </c>
      <c r="D44" s="53" t="s">
        <v>32</v>
      </c>
      <c r="E44" s="53" t="s">
        <v>34</v>
      </c>
      <c r="F44" s="53" t="s">
        <v>32</v>
      </c>
      <c r="G44" s="53" t="s">
        <v>34</v>
      </c>
      <c r="H44" s="54" t="s">
        <v>36</v>
      </c>
      <c r="I44" s="53" t="s">
        <v>32</v>
      </c>
      <c r="J44" s="53" t="s">
        <v>34</v>
      </c>
      <c r="K44" s="54" t="s">
        <v>30</v>
      </c>
      <c r="L44" s="53" t="s">
        <v>32</v>
      </c>
      <c r="M44" s="54" t="s">
        <v>30</v>
      </c>
    </row>
    <row r="45" spans="1:13" x14ac:dyDescent="0.25">
      <c r="A45" s="17" t="s">
        <v>27</v>
      </c>
      <c r="B45" s="4">
        <f>B7+B26</f>
        <v>561793</v>
      </c>
      <c r="C45" s="4">
        <f t="shared" ref="C45:E45" si="12">C7+C26</f>
        <v>0</v>
      </c>
      <c r="D45" s="4">
        <f t="shared" si="12"/>
        <v>1701</v>
      </c>
      <c r="E45" s="4">
        <f t="shared" si="12"/>
        <v>0</v>
      </c>
      <c r="F45" s="4">
        <f>B45/D45</f>
        <v>330.27219282774837</v>
      </c>
      <c r="G45" s="4"/>
      <c r="H45" s="4">
        <f>IF(D45+E45=0,0,(B45+C45)/(D45+E45))</f>
        <v>330.27219282774837</v>
      </c>
      <c r="I45" s="55">
        <v>1147750</v>
      </c>
      <c r="J45" s="55">
        <v>20893</v>
      </c>
      <c r="K45" s="6">
        <v>288.55382716049382</v>
      </c>
      <c r="L45" s="19">
        <f>IF(I45=0,0,(B45-I45)/I45)</f>
        <v>-0.51052668263994772</v>
      </c>
      <c r="M45" s="19">
        <f>IF(K45=0,0,(H45-K45)/K45)</f>
        <v>0.14457741239401675</v>
      </c>
    </row>
    <row r="46" spans="1:13" x14ac:dyDescent="0.25">
      <c r="A46" s="17" t="s">
        <v>9</v>
      </c>
      <c r="B46" s="4">
        <f t="shared" ref="B46:G46" si="13">B8+B27</f>
        <v>0</v>
      </c>
      <c r="C46" s="4">
        <f t="shared" si="13"/>
        <v>0</v>
      </c>
      <c r="D46" s="4">
        <f t="shared" si="13"/>
        <v>0</v>
      </c>
      <c r="E46" s="4">
        <f t="shared" si="13"/>
        <v>0</v>
      </c>
      <c r="F46" s="4"/>
      <c r="G46" s="4">
        <f t="shared" si="13"/>
        <v>0</v>
      </c>
      <c r="H46" s="4">
        <f t="shared" ref="H46:H56" si="14">IF(D46+E46=0,0,(B46+C46)/(D46+E46))</f>
        <v>0</v>
      </c>
      <c r="I46" s="55">
        <v>0</v>
      </c>
      <c r="J46" s="55">
        <v>0</v>
      </c>
      <c r="K46" s="6">
        <v>0</v>
      </c>
      <c r="L46" s="19">
        <f t="shared" ref="L46:L56" si="15">IF(I46=0,0,(B46-I46)/I46)</f>
        <v>0</v>
      </c>
      <c r="M46" s="19">
        <f t="shared" ref="M46:M56" si="16">IF(K46=0,0,(H46-K46)/K46)</f>
        <v>0</v>
      </c>
    </row>
    <row r="47" spans="1:13" x14ac:dyDescent="0.25">
      <c r="A47" s="17" t="s">
        <v>8</v>
      </c>
      <c r="B47" s="4">
        <f t="shared" ref="B47:E47" si="17">B9+B28</f>
        <v>0</v>
      </c>
      <c r="C47" s="4">
        <f t="shared" si="17"/>
        <v>0</v>
      </c>
      <c r="D47" s="4">
        <f t="shared" si="17"/>
        <v>0</v>
      </c>
      <c r="E47" s="4">
        <f t="shared" si="17"/>
        <v>0</v>
      </c>
      <c r="F47" s="4"/>
      <c r="G47" s="4"/>
      <c r="H47" s="4">
        <f t="shared" si="14"/>
        <v>0</v>
      </c>
      <c r="I47" s="55">
        <v>0</v>
      </c>
      <c r="J47" s="55">
        <v>0</v>
      </c>
      <c r="K47" s="6">
        <v>0</v>
      </c>
      <c r="L47" s="19">
        <f t="shared" si="15"/>
        <v>0</v>
      </c>
      <c r="M47" s="19">
        <f t="shared" si="16"/>
        <v>0</v>
      </c>
    </row>
    <row r="48" spans="1:13" x14ac:dyDescent="0.25">
      <c r="A48" s="17" t="s">
        <v>10</v>
      </c>
      <c r="B48" s="4">
        <f t="shared" ref="B48:E48" si="18">B10+B29</f>
        <v>2121087</v>
      </c>
      <c r="C48" s="4">
        <f t="shared" si="18"/>
        <v>237344</v>
      </c>
      <c r="D48" s="4">
        <f t="shared" si="18"/>
        <v>6608</v>
      </c>
      <c r="E48" s="4">
        <f t="shared" si="18"/>
        <v>1535</v>
      </c>
      <c r="F48" s="4">
        <f t="shared" ref="F48:F56" si="19">B48/D48</f>
        <v>320.98774213075063</v>
      </c>
      <c r="G48" s="4">
        <f>C48/E48</f>
        <v>154.62149837133549</v>
      </c>
      <c r="H48" s="4">
        <f t="shared" si="14"/>
        <v>289.62679602112246</v>
      </c>
      <c r="I48" s="55">
        <v>1772674</v>
      </c>
      <c r="J48" s="55">
        <v>161714</v>
      </c>
      <c r="K48" s="6">
        <v>260.48855373013737</v>
      </c>
      <c r="L48" s="19">
        <f t="shared" si="15"/>
        <v>0.19654657314317239</v>
      </c>
      <c r="M48" s="19">
        <f t="shared" si="16"/>
        <v>0.11185997186337759</v>
      </c>
    </row>
    <row r="49" spans="1:13" x14ac:dyDescent="0.25">
      <c r="A49" s="17" t="s">
        <v>7</v>
      </c>
      <c r="B49" s="4">
        <f t="shared" ref="B49:E49" si="20">B11+B30</f>
        <v>749293.53</v>
      </c>
      <c r="C49" s="4">
        <f t="shared" si="20"/>
        <v>0</v>
      </c>
      <c r="D49" s="4">
        <f t="shared" si="20"/>
        <v>2407.6999999999998</v>
      </c>
      <c r="E49" s="4">
        <f t="shared" si="20"/>
        <v>0</v>
      </c>
      <c r="F49" s="4">
        <f t="shared" si="19"/>
        <v>311.20718112721687</v>
      </c>
      <c r="G49" s="4"/>
      <c r="H49" s="4">
        <f t="shared" si="14"/>
        <v>311.20718112721687</v>
      </c>
      <c r="I49" s="55">
        <v>1013900.23</v>
      </c>
      <c r="J49" s="55">
        <v>0</v>
      </c>
      <c r="K49" s="6">
        <v>296.33208534268596</v>
      </c>
      <c r="L49" s="19">
        <f t="shared" si="15"/>
        <v>-0.26097903143783679</v>
      </c>
      <c r="M49" s="19">
        <f t="shared" si="16"/>
        <v>5.0197385029464407E-2</v>
      </c>
    </row>
    <row r="50" spans="1:13" x14ac:dyDescent="0.25">
      <c r="A50" s="17" t="s">
        <v>11</v>
      </c>
      <c r="B50" s="4">
        <f t="shared" ref="B50:E50" si="21">B12+B31</f>
        <v>0</v>
      </c>
      <c r="C50" s="4">
        <f t="shared" si="21"/>
        <v>0</v>
      </c>
      <c r="D50" s="4">
        <f t="shared" si="21"/>
        <v>0</v>
      </c>
      <c r="E50" s="4">
        <f t="shared" si="21"/>
        <v>0</v>
      </c>
      <c r="F50" s="4"/>
      <c r="G50" s="4"/>
      <c r="H50" s="4">
        <f t="shared" si="14"/>
        <v>0</v>
      </c>
      <c r="I50" s="55">
        <v>102077</v>
      </c>
      <c r="J50" s="55">
        <v>0</v>
      </c>
      <c r="K50" s="6">
        <v>338.00331125827813</v>
      </c>
      <c r="L50" s="19">
        <f t="shared" si="15"/>
        <v>-1</v>
      </c>
      <c r="M50" s="19">
        <f t="shared" si="16"/>
        <v>-1</v>
      </c>
    </row>
    <row r="51" spans="1:13" x14ac:dyDescent="0.25">
      <c r="A51" s="17" t="s">
        <v>13</v>
      </c>
      <c r="B51" s="4">
        <f t="shared" ref="B51:E51" si="22">B13+B32</f>
        <v>9889868.6799999997</v>
      </c>
      <c r="C51" s="4">
        <f t="shared" si="22"/>
        <v>467693.06</v>
      </c>
      <c r="D51" s="4">
        <f t="shared" si="22"/>
        <v>33180.5</v>
      </c>
      <c r="E51" s="4">
        <f t="shared" si="22"/>
        <v>2591.3000000000002</v>
      </c>
      <c r="F51" s="4">
        <f t="shared" si="19"/>
        <v>298.06267777761036</v>
      </c>
      <c r="G51" s="4">
        <f t="shared" ref="G51:G56" si="23">C51/E51</f>
        <v>180.48587967429475</v>
      </c>
      <c r="H51" s="4">
        <f t="shared" si="14"/>
        <v>289.54544473579745</v>
      </c>
      <c r="I51" s="55">
        <v>10721245</v>
      </c>
      <c r="J51" s="55">
        <v>720189</v>
      </c>
      <c r="K51" s="6">
        <v>269.44478722652661</v>
      </c>
      <c r="L51" s="19">
        <f t="shared" si="15"/>
        <v>-7.7544755296609702E-2</v>
      </c>
      <c r="M51" s="19">
        <f t="shared" si="16"/>
        <v>7.4600283479865137E-2</v>
      </c>
    </row>
    <row r="52" spans="1:13" x14ac:dyDescent="0.25">
      <c r="A52" s="17" t="s">
        <v>14</v>
      </c>
      <c r="B52" s="4">
        <f t="shared" ref="B52:E52" si="24">B14+B33</f>
        <v>1949842.5</v>
      </c>
      <c r="C52" s="4">
        <f t="shared" si="24"/>
        <v>0</v>
      </c>
      <c r="D52" s="4">
        <f t="shared" si="24"/>
        <v>5658.7000000000007</v>
      </c>
      <c r="E52" s="4">
        <f t="shared" si="24"/>
        <v>0</v>
      </c>
      <c r="F52" s="4">
        <f t="shared" si="19"/>
        <v>344.57428384611302</v>
      </c>
      <c r="G52" s="4"/>
      <c r="H52" s="4">
        <f t="shared" si="14"/>
        <v>344.57428384611302</v>
      </c>
      <c r="I52" s="55">
        <v>3038128.9299999997</v>
      </c>
      <c r="J52" s="55">
        <v>11737.14</v>
      </c>
      <c r="K52" s="6">
        <v>319.98762695148565</v>
      </c>
      <c r="L52" s="19">
        <f t="shared" si="15"/>
        <v>-0.35820942924894233</v>
      </c>
      <c r="M52" s="19">
        <f t="shared" si="16"/>
        <v>7.683627372990591E-2</v>
      </c>
    </row>
    <row r="53" spans="1:13" x14ac:dyDescent="0.25">
      <c r="A53" s="17" t="s">
        <v>16</v>
      </c>
      <c r="B53" s="4">
        <f t="shared" ref="B53:E53" si="25">B15+B34</f>
        <v>10100037</v>
      </c>
      <c r="C53" s="4">
        <f t="shared" si="25"/>
        <v>965687</v>
      </c>
      <c r="D53" s="4">
        <f t="shared" si="25"/>
        <v>31205</v>
      </c>
      <c r="E53" s="4">
        <f t="shared" si="25"/>
        <v>5319</v>
      </c>
      <c r="F53" s="4">
        <f t="shared" si="19"/>
        <v>323.66726486140044</v>
      </c>
      <c r="G53" s="4">
        <f t="shared" si="23"/>
        <v>181.55423951870651</v>
      </c>
      <c r="H53" s="4">
        <f t="shared" si="14"/>
        <v>302.97130653816669</v>
      </c>
      <c r="I53" s="55">
        <v>9524608</v>
      </c>
      <c r="J53" s="55">
        <v>1263899</v>
      </c>
      <c r="K53" s="6">
        <v>282.08934501241993</v>
      </c>
      <c r="L53" s="19">
        <f t="shared" si="15"/>
        <v>6.0414979808092892E-2</v>
      </c>
      <c r="M53" s="19">
        <f t="shared" si="16"/>
        <v>7.4026055556360562E-2</v>
      </c>
    </row>
    <row r="54" spans="1:13" x14ac:dyDescent="0.25">
      <c r="A54" s="17" t="s">
        <v>17</v>
      </c>
      <c r="B54" s="4">
        <f t="shared" ref="B54:E54" si="26">B16+B35</f>
        <v>169042</v>
      </c>
      <c r="C54" s="4">
        <f t="shared" si="26"/>
        <v>0</v>
      </c>
      <c r="D54" s="4">
        <f t="shared" si="26"/>
        <v>679.82</v>
      </c>
      <c r="E54" s="4">
        <f t="shared" si="26"/>
        <v>0</v>
      </c>
      <c r="F54" s="4">
        <f t="shared" si="19"/>
        <v>248.65699744049894</v>
      </c>
      <c r="G54" s="4"/>
      <c r="H54" s="4">
        <f t="shared" si="14"/>
        <v>248.65699744049894</v>
      </c>
      <c r="I54" s="55">
        <v>529893</v>
      </c>
      <c r="J54" s="55">
        <v>0</v>
      </c>
      <c r="K54" s="6">
        <v>286.73863636363637</v>
      </c>
      <c r="L54" s="19">
        <f t="shared" si="15"/>
        <v>-0.68098842596524201</v>
      </c>
      <c r="M54" s="19">
        <f t="shared" si="16"/>
        <v>-0.132809583689458</v>
      </c>
    </row>
    <row r="55" spans="1:13" x14ac:dyDescent="0.25">
      <c r="A55" s="17" t="s">
        <v>19</v>
      </c>
      <c r="B55" s="4">
        <f t="shared" ref="B55:E55" si="27">B17+B36</f>
        <v>8473817.6799999997</v>
      </c>
      <c r="C55" s="4">
        <f t="shared" si="27"/>
        <v>859481.5</v>
      </c>
      <c r="D55" s="4">
        <f t="shared" si="27"/>
        <v>26509.8</v>
      </c>
      <c r="E55" s="4">
        <f t="shared" si="27"/>
        <v>5385.1</v>
      </c>
      <c r="F55" s="4">
        <f t="shared" si="19"/>
        <v>319.64849527344603</v>
      </c>
      <c r="G55" s="4">
        <f t="shared" si="23"/>
        <v>159.60362853057509</v>
      </c>
      <c r="H55" s="4">
        <f t="shared" si="14"/>
        <v>292.62669517697185</v>
      </c>
      <c r="I55" s="55">
        <v>10507979.17</v>
      </c>
      <c r="J55" s="55">
        <v>997811</v>
      </c>
      <c r="K55" s="6">
        <v>283.14278398464415</v>
      </c>
      <c r="L55" s="19">
        <f t="shared" si="15"/>
        <v>-0.19358255827223916</v>
      </c>
      <c r="M55" s="19">
        <f t="shared" si="16"/>
        <v>3.3495154136939057E-2</v>
      </c>
    </row>
    <row r="56" spans="1:13" x14ac:dyDescent="0.25">
      <c r="A56" s="18" t="s">
        <v>20</v>
      </c>
      <c r="B56" s="4">
        <f t="shared" ref="B56:E56" si="28">B18+B37</f>
        <v>34014781.390000001</v>
      </c>
      <c r="C56" s="4">
        <f t="shared" si="28"/>
        <v>2530205.56</v>
      </c>
      <c r="D56" s="4">
        <f t="shared" si="28"/>
        <v>107950.52</v>
      </c>
      <c r="E56" s="4">
        <f t="shared" si="28"/>
        <v>14830.400000000001</v>
      </c>
      <c r="F56" s="4">
        <f t="shared" si="19"/>
        <v>315.09604020434546</v>
      </c>
      <c r="G56" s="4">
        <f t="shared" si="23"/>
        <v>170.60939421728341</v>
      </c>
      <c r="H56" s="4">
        <f t="shared" si="14"/>
        <v>297.64385989288888</v>
      </c>
      <c r="I56" s="56">
        <v>38358255.329999998</v>
      </c>
      <c r="J56" s="56">
        <v>3176243.14</v>
      </c>
      <c r="K56" s="31">
        <v>280.78515650403898</v>
      </c>
      <c r="L56" s="10">
        <f t="shared" si="15"/>
        <v>-0.11323439772306239</v>
      </c>
      <c r="M56" s="10">
        <f t="shared" si="16"/>
        <v>6.0041291351551195E-2</v>
      </c>
    </row>
  </sheetData>
  <phoneticPr fontId="0" type="noConversion"/>
  <pageMargins left="0.59055118110236227" right="0.19685039370078741" top="0.98425196850393704" bottom="3.8" header="0.51181102362204722" footer="0.51181102362204722"/>
  <pageSetup paperSize="9" scale="85" orientation="landscape" r:id="rId1"/>
  <headerFooter alignWithMargins="0">
    <oddFooter>&amp;L&amp;9FORH.AVD./&amp;D/&amp;T/&amp;F</oddFooter>
  </headerFooter>
  <rowBreaks count="2" manualBreakCount="2">
    <brk id="19" max="16383" man="1"/>
    <brk id="3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9"/>
  <sheetViews>
    <sheetView showZeros="0" zoomScale="85" zoomScaleNormal="85" zoomScaleSheetLayoutView="100" zoomScalePageLayoutView="50" workbookViewId="0">
      <selection activeCell="Q36" sqref="Q36"/>
    </sheetView>
  </sheetViews>
  <sheetFormatPr baseColWidth="10" defaultColWidth="9" defaultRowHeight="15.75" x14ac:dyDescent="0.25"/>
  <cols>
    <col min="1" max="1" width="19" style="14" customWidth="1"/>
    <col min="2" max="2" width="16.75" customWidth="1"/>
    <col min="3" max="3" width="10.75" customWidth="1"/>
    <col min="4" max="4" width="12.25" customWidth="1"/>
    <col min="5" max="5" width="9.75" customWidth="1"/>
    <col min="6" max="6" width="11.375" customWidth="1"/>
    <col min="7" max="7" width="9.625" customWidth="1"/>
    <col min="8" max="8" width="11.375" customWidth="1"/>
    <col min="9" max="9" width="12.5" customWidth="1"/>
    <col min="10" max="10" width="10.375" customWidth="1"/>
    <col min="11" max="11" width="10.375" style="34" customWidth="1"/>
    <col min="12" max="12" width="9" customWidth="1"/>
    <col min="13" max="13" width="10" customWidth="1"/>
  </cols>
  <sheetData>
    <row r="2" spans="1:13" ht="20.25" x14ac:dyDescent="0.3">
      <c r="A2" s="20" t="str">
        <f>"MÅLESTATISTIKK FOR MURERE - 1. HALVÅR "&amp;FORS!$A$14</f>
        <v>MÅLESTATISTIKK FOR MURERE - 1. HALVÅR 2015</v>
      </c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L3" s="13"/>
      <c r="M3" s="13"/>
    </row>
    <row r="4" spans="1:13" x14ac:dyDescent="0.25">
      <c r="A4" s="15"/>
      <c r="B4" s="2" t="s">
        <v>4</v>
      </c>
      <c r="C4" s="3"/>
      <c r="D4" s="2" t="s">
        <v>5</v>
      </c>
      <c r="E4" s="3"/>
      <c r="F4" s="2" t="str">
        <f>"Fortjeneste 1. halvår  "&amp;FORS!$A$14-0</f>
        <v>Fortjeneste 1. halvår  2015</v>
      </c>
      <c r="G4" s="5"/>
      <c r="H4" s="3"/>
      <c r="I4" s="2" t="str">
        <f>" 1. halvår  "&amp;FORS!$A$14-1</f>
        <v xml:space="preserve"> 1. halvår  2014</v>
      </c>
      <c r="J4" s="5"/>
      <c r="K4" s="3"/>
      <c r="L4" s="47" t="s">
        <v>31</v>
      </c>
      <c r="M4" s="3"/>
    </row>
    <row r="5" spans="1:13" x14ac:dyDescent="0.25">
      <c r="A5" s="48"/>
      <c r="B5" s="49" t="s">
        <v>6</v>
      </c>
      <c r="C5" s="49" t="s">
        <v>6</v>
      </c>
      <c r="D5" s="49" t="s">
        <v>6</v>
      </c>
      <c r="E5" s="49" t="s">
        <v>6</v>
      </c>
      <c r="F5" s="49" t="s">
        <v>6</v>
      </c>
      <c r="G5" s="49" t="s">
        <v>6</v>
      </c>
      <c r="H5" s="50" t="s">
        <v>35</v>
      </c>
      <c r="I5" s="49" t="s">
        <v>6</v>
      </c>
      <c r="J5" s="49" t="s">
        <v>6</v>
      </c>
      <c r="K5" s="50" t="s">
        <v>33</v>
      </c>
      <c r="L5" s="49" t="s">
        <v>6</v>
      </c>
      <c r="M5" s="50" t="s">
        <v>33</v>
      </c>
    </row>
    <row r="6" spans="1:13" x14ac:dyDescent="0.25">
      <c r="A6" s="52"/>
      <c r="B6" s="53" t="s">
        <v>32</v>
      </c>
      <c r="C6" s="53" t="s">
        <v>34</v>
      </c>
      <c r="D6" s="53" t="s">
        <v>32</v>
      </c>
      <c r="E6" s="53" t="s">
        <v>34</v>
      </c>
      <c r="F6" s="53" t="s">
        <v>32</v>
      </c>
      <c r="G6" s="53" t="s">
        <v>34</v>
      </c>
      <c r="H6" s="54" t="s">
        <v>36</v>
      </c>
      <c r="I6" s="53" t="s">
        <v>32</v>
      </c>
      <c r="J6" s="53" t="s">
        <v>34</v>
      </c>
      <c r="K6" s="54" t="s">
        <v>30</v>
      </c>
      <c r="L6" s="53" t="s">
        <v>32</v>
      </c>
      <c r="M6" s="54" t="s">
        <v>30</v>
      </c>
    </row>
    <row r="7" spans="1:13" x14ac:dyDescent="0.25">
      <c r="A7" s="16" t="s">
        <v>27</v>
      </c>
      <c r="B7" s="21"/>
      <c r="C7" s="21"/>
      <c r="D7" s="21"/>
      <c r="E7" s="21"/>
      <c r="F7" s="6">
        <f>IF(D7=0,0,B7/D7)</f>
        <v>0</v>
      </c>
      <c r="G7" s="6">
        <f>IF(E7=0,0,C7/E7)</f>
        <v>0</v>
      </c>
      <c r="H7" s="6">
        <f>IF(D7+E7=0,0,(B7+C7)/(D7+E7))</f>
        <v>0</v>
      </c>
      <c r="I7" s="21"/>
      <c r="J7" s="21"/>
      <c r="K7" s="35">
        <v>0</v>
      </c>
      <c r="L7" s="19">
        <f>IF(I7=0,0,(B7-I7)/I7)</f>
        <v>0</v>
      </c>
      <c r="M7" s="19">
        <f>IF(K7=0,0,(H7-K7)/K7)</f>
        <v>0</v>
      </c>
    </row>
    <row r="8" spans="1:13" x14ac:dyDescent="0.25">
      <c r="A8" s="17" t="s">
        <v>7</v>
      </c>
      <c r="B8" s="21">
        <v>930716.6</v>
      </c>
      <c r="C8" s="21"/>
      <c r="D8" s="21">
        <v>3579.32</v>
      </c>
      <c r="E8" s="21"/>
      <c r="F8" s="6">
        <f t="shared" ref="F8:F18" si="0">IF(D8=0,0,B8/D8)</f>
        <v>260.02609434194204</v>
      </c>
      <c r="G8" s="6">
        <f t="shared" ref="G8:G18" si="1">IF(E8=0,0,C8/E8)</f>
        <v>0</v>
      </c>
      <c r="H8" s="6">
        <f t="shared" ref="H8:H18" si="2">IF(D8+E8=0,0,(B8+C8)/(D8+E8))</f>
        <v>260.02609434194204</v>
      </c>
      <c r="I8" s="21">
        <v>633569.49</v>
      </c>
      <c r="J8" s="21"/>
      <c r="K8" s="35">
        <v>271.47548633130515</v>
      </c>
      <c r="L8" s="19">
        <f t="shared" ref="L8:L18" si="3">IF(I8=0,0,(B8-I8)/I8)</f>
        <v>0.46900476536520092</v>
      </c>
      <c r="M8" s="19">
        <f t="shared" ref="M8:M18" si="4">IF(K8=0,0,(H8-K8)/K8)</f>
        <v>-4.2174680830630938E-2</v>
      </c>
    </row>
    <row r="9" spans="1:13" x14ac:dyDescent="0.25">
      <c r="A9" s="17" t="s">
        <v>8</v>
      </c>
      <c r="B9" s="21"/>
      <c r="C9" s="21"/>
      <c r="D9" s="21"/>
      <c r="E9" s="21"/>
      <c r="F9" s="6">
        <f t="shared" si="0"/>
        <v>0</v>
      </c>
      <c r="G9" s="6">
        <f t="shared" si="1"/>
        <v>0</v>
      </c>
      <c r="H9" s="6">
        <f t="shared" si="2"/>
        <v>0</v>
      </c>
      <c r="I9" s="21"/>
      <c r="J9" s="21"/>
      <c r="K9" s="35">
        <v>0</v>
      </c>
      <c r="L9" s="19">
        <f t="shared" si="3"/>
        <v>0</v>
      </c>
      <c r="M9" s="19">
        <f t="shared" si="4"/>
        <v>0</v>
      </c>
    </row>
    <row r="10" spans="1:13" x14ac:dyDescent="0.25">
      <c r="A10" s="17" t="s">
        <v>10</v>
      </c>
      <c r="B10" s="21">
        <v>107725.94</v>
      </c>
      <c r="C10" s="21"/>
      <c r="D10" s="21">
        <v>270.89999999999998</v>
      </c>
      <c r="E10" s="21"/>
      <c r="F10" s="6">
        <f t="shared" si="0"/>
        <v>397.65943152454787</v>
      </c>
      <c r="G10" s="6">
        <f t="shared" si="1"/>
        <v>0</v>
      </c>
      <c r="H10" s="6">
        <f t="shared" si="2"/>
        <v>397.65943152454787</v>
      </c>
      <c r="I10" s="21">
        <v>172577.51</v>
      </c>
      <c r="J10" s="21"/>
      <c r="K10" s="35">
        <v>313.89143324845401</v>
      </c>
      <c r="L10" s="19">
        <f t="shared" si="3"/>
        <v>-0.37578227893078309</v>
      </c>
      <c r="M10" s="19">
        <f t="shared" si="4"/>
        <v>0.26686933571006094</v>
      </c>
    </row>
    <row r="11" spans="1:13" x14ac:dyDescent="0.25">
      <c r="A11" s="17" t="s">
        <v>11</v>
      </c>
      <c r="B11" s="21"/>
      <c r="C11" s="21"/>
      <c r="D11" s="21"/>
      <c r="E11" s="21"/>
      <c r="F11" s="6">
        <f t="shared" si="0"/>
        <v>0</v>
      </c>
      <c r="G11" s="6">
        <f t="shared" si="1"/>
        <v>0</v>
      </c>
      <c r="H11" s="6">
        <f t="shared" si="2"/>
        <v>0</v>
      </c>
      <c r="I11" s="21"/>
      <c r="J11" s="21"/>
      <c r="K11" s="35">
        <v>0</v>
      </c>
      <c r="L11" s="19">
        <f t="shared" si="3"/>
        <v>0</v>
      </c>
      <c r="M11" s="19">
        <f t="shared" si="4"/>
        <v>0</v>
      </c>
    </row>
    <row r="12" spans="1:13" x14ac:dyDescent="0.25">
      <c r="A12" s="17" t="s">
        <v>13</v>
      </c>
      <c r="B12" s="4">
        <v>585212</v>
      </c>
      <c r="C12" s="4"/>
      <c r="D12" s="4">
        <v>1927.5</v>
      </c>
      <c r="E12" s="4"/>
      <c r="F12" s="6">
        <f t="shared" si="0"/>
        <v>303.61193255512319</v>
      </c>
      <c r="G12" s="6">
        <f t="shared" si="1"/>
        <v>0</v>
      </c>
      <c r="H12" s="6">
        <f t="shared" si="2"/>
        <v>303.61193255512319</v>
      </c>
      <c r="I12" s="21">
        <v>560795</v>
      </c>
      <c r="J12" s="21"/>
      <c r="K12" s="35">
        <v>315.94084507042254</v>
      </c>
      <c r="L12" s="19">
        <f t="shared" si="3"/>
        <v>4.3539974500485919E-2</v>
      </c>
      <c r="M12" s="19">
        <f t="shared" si="4"/>
        <v>-3.9022850978800358E-2</v>
      </c>
    </row>
    <row r="13" spans="1:13" x14ac:dyDescent="0.25">
      <c r="A13" s="17" t="s">
        <v>15</v>
      </c>
      <c r="B13" s="21"/>
      <c r="C13" s="21"/>
      <c r="D13" s="21"/>
      <c r="E13" s="21"/>
      <c r="F13" s="6">
        <f t="shared" si="0"/>
        <v>0</v>
      </c>
      <c r="G13" s="6"/>
      <c r="H13" s="6">
        <f t="shared" si="2"/>
        <v>0</v>
      </c>
      <c r="I13" s="21"/>
      <c r="J13" s="21"/>
      <c r="K13" s="35">
        <v>0</v>
      </c>
      <c r="L13" s="19">
        <f t="shared" si="3"/>
        <v>0</v>
      </c>
      <c r="M13" s="19">
        <f t="shared" si="4"/>
        <v>0</v>
      </c>
    </row>
    <row r="14" spans="1:13" x14ac:dyDescent="0.25">
      <c r="A14" s="17" t="s">
        <v>14</v>
      </c>
      <c r="B14" s="21"/>
      <c r="C14" s="21"/>
      <c r="D14" s="21"/>
      <c r="E14" s="21"/>
      <c r="F14" s="6">
        <f t="shared" si="0"/>
        <v>0</v>
      </c>
      <c r="G14" s="6">
        <f t="shared" si="1"/>
        <v>0</v>
      </c>
      <c r="H14" s="6">
        <f t="shared" si="2"/>
        <v>0</v>
      </c>
      <c r="I14" s="21"/>
      <c r="J14" s="21"/>
      <c r="K14" s="35">
        <v>0</v>
      </c>
      <c r="L14" s="19">
        <f t="shared" si="3"/>
        <v>0</v>
      </c>
      <c r="M14" s="19">
        <f t="shared" si="4"/>
        <v>0</v>
      </c>
    </row>
    <row r="15" spans="1:13" x14ac:dyDescent="0.25">
      <c r="A15" s="17" t="s">
        <v>16</v>
      </c>
      <c r="B15" s="4">
        <v>2536550</v>
      </c>
      <c r="C15" s="4">
        <v>222947</v>
      </c>
      <c r="D15" s="4">
        <v>9189</v>
      </c>
      <c r="E15" s="4">
        <v>1677</v>
      </c>
      <c r="F15" s="6">
        <f>IF(D15=0,0,B15/D15)</f>
        <v>276.04200674719772</v>
      </c>
      <c r="G15" s="6">
        <f>IF(E15=0,0,C15/E15)</f>
        <v>132.94394752534288</v>
      </c>
      <c r="H15" s="6">
        <f>IF(D15+E15=0,0,(B15+C15)/(D15+E15))</f>
        <v>253.95702190318426</v>
      </c>
      <c r="I15" s="21">
        <v>4330472</v>
      </c>
      <c r="J15" s="21">
        <v>470188</v>
      </c>
      <c r="K15" s="35">
        <v>264.99558401413117</v>
      </c>
      <c r="L15" s="19">
        <f t="shared" si="3"/>
        <v>-0.41425553611707916</v>
      </c>
      <c r="M15" s="19">
        <f t="shared" si="4"/>
        <v>-4.1655645515807048E-2</v>
      </c>
    </row>
    <row r="16" spans="1:13" x14ac:dyDescent="0.25">
      <c r="A16" s="17" t="s">
        <v>17</v>
      </c>
      <c r="B16" s="21"/>
      <c r="C16" s="21"/>
      <c r="D16" s="21"/>
      <c r="E16" s="21"/>
      <c r="F16" s="6">
        <f t="shared" si="0"/>
        <v>0</v>
      </c>
      <c r="G16" s="6">
        <f t="shared" si="1"/>
        <v>0</v>
      </c>
      <c r="H16" s="6">
        <f t="shared" si="2"/>
        <v>0</v>
      </c>
      <c r="I16" s="21"/>
      <c r="J16" s="21"/>
      <c r="K16" s="35">
        <v>0</v>
      </c>
      <c r="L16" s="19">
        <f t="shared" si="3"/>
        <v>0</v>
      </c>
      <c r="M16" s="19">
        <f t="shared" si="4"/>
        <v>0</v>
      </c>
    </row>
    <row r="17" spans="1:13" x14ac:dyDescent="0.25">
      <c r="A17" s="17" t="s">
        <v>19</v>
      </c>
      <c r="B17" s="21">
        <v>7683995</v>
      </c>
      <c r="C17" s="21"/>
      <c r="D17" s="21">
        <v>27175</v>
      </c>
      <c r="E17" s="21"/>
      <c r="F17" s="6">
        <f t="shared" si="0"/>
        <v>282.75970561177553</v>
      </c>
      <c r="G17" s="6">
        <f t="shared" si="1"/>
        <v>0</v>
      </c>
      <c r="H17" s="6">
        <f t="shared" si="2"/>
        <v>282.75970561177553</v>
      </c>
      <c r="I17" s="21">
        <v>11368851</v>
      </c>
      <c r="J17" s="21"/>
      <c r="K17" s="35">
        <v>256.06673724041622</v>
      </c>
      <c r="L17" s="19">
        <f t="shared" si="3"/>
        <v>-0.32411859386669772</v>
      </c>
      <c r="M17" s="19">
        <f t="shared" si="4"/>
        <v>0.10424223254853203</v>
      </c>
    </row>
    <row r="18" spans="1:13" x14ac:dyDescent="0.25">
      <c r="A18" s="17" t="s">
        <v>18</v>
      </c>
      <c r="B18" s="21">
        <v>2355972</v>
      </c>
      <c r="C18" s="21"/>
      <c r="D18" s="21">
        <v>8575.5</v>
      </c>
      <c r="E18" s="21"/>
      <c r="F18" s="6">
        <f t="shared" si="0"/>
        <v>274.73290187161098</v>
      </c>
      <c r="G18" s="6">
        <f t="shared" si="1"/>
        <v>0</v>
      </c>
      <c r="H18" s="6">
        <f t="shared" si="2"/>
        <v>274.73290187161098</v>
      </c>
      <c r="I18" s="21">
        <v>715179</v>
      </c>
      <c r="J18" s="21"/>
      <c r="K18" s="35">
        <v>244.38031778575089</v>
      </c>
      <c r="L18" s="19">
        <f t="shared" si="3"/>
        <v>2.2942410221776646</v>
      </c>
      <c r="M18" s="19">
        <f t="shared" si="4"/>
        <v>0.12420224493066707</v>
      </c>
    </row>
    <row r="19" spans="1:13" s="11" customFormat="1" x14ac:dyDescent="0.25">
      <c r="A19" s="18" t="s">
        <v>20</v>
      </c>
      <c r="B19" s="8">
        <f>SUM(B7:B18)</f>
        <v>14200171.539999999</v>
      </c>
      <c r="C19" s="8">
        <f>SUM(C7:C18)</f>
        <v>222947</v>
      </c>
      <c r="D19" s="8">
        <f>SUM(D7:D18)</f>
        <v>50717.22</v>
      </c>
      <c r="E19" s="8">
        <f>SUM(E7:E18)</f>
        <v>1677</v>
      </c>
      <c r="F19" s="9">
        <f>IF(D19=0,0,B19/D19)</f>
        <v>279.98718265709357</v>
      </c>
      <c r="G19" s="9">
        <f>IF(E19=0,0,C19/E19)</f>
        <v>132.94394752534288</v>
      </c>
      <c r="H19" s="9">
        <f>IF(D19+E19=0,0,(B19+C19)/(D19+E19))</f>
        <v>275.2807187510378</v>
      </c>
      <c r="I19" s="56">
        <v>17781444</v>
      </c>
      <c r="J19" s="56">
        <v>470188</v>
      </c>
      <c r="K19" s="36">
        <v>260.36899189861208</v>
      </c>
      <c r="L19" s="32">
        <f t="shared" ref="L19" si="5">IF(I19=0,0,(B19-I19)/I19)</f>
        <v>-0.20140504112039501</v>
      </c>
      <c r="M19" s="32">
        <f t="shared" ref="M19" si="6">IF(K19=0,0,(H19-K19)/K19)</f>
        <v>5.7271515873258655E-2</v>
      </c>
    </row>
    <row r="21" spans="1:13" ht="11.25" customHeight="1" x14ac:dyDescent="0.25"/>
    <row r="22" spans="1:13" ht="20.25" x14ac:dyDescent="0.3">
      <c r="A22" s="20" t="str">
        <f>"MÅLESTATISTIKK FOR MURERE - 2. HALVÅR "&amp;FORS!$A$14</f>
        <v>MÅLESTATISTIKK FOR MURERE - 2. HALVÅR 2015</v>
      </c>
    </row>
    <row r="23" spans="1:13" x14ac:dyDescent="0.25">
      <c r="B23" s="13"/>
      <c r="C23" s="13"/>
      <c r="D23" s="13"/>
      <c r="E23" s="13"/>
      <c r="F23" s="13"/>
      <c r="G23" s="13"/>
      <c r="H23" s="13"/>
      <c r="I23" s="13"/>
      <c r="J23" s="13"/>
      <c r="L23" s="13"/>
      <c r="M23" s="13"/>
    </row>
    <row r="24" spans="1:13" x14ac:dyDescent="0.25">
      <c r="A24" s="15"/>
      <c r="B24" s="2" t="s">
        <v>4</v>
      </c>
      <c r="C24" s="3"/>
      <c r="D24" s="2" t="s">
        <v>5</v>
      </c>
      <c r="E24" s="3"/>
      <c r="F24" s="2" t="str">
        <f>"Fortjeneste 2. halvår  "&amp;FORS!$A$14-0</f>
        <v>Fortjeneste 2. halvår  2015</v>
      </c>
      <c r="G24" s="5"/>
      <c r="H24" s="3"/>
      <c r="I24" s="2" t="str">
        <f>" 2. halvår  "&amp;FORS!$A$14-1</f>
        <v xml:space="preserve"> 2. halvår  2014</v>
      </c>
      <c r="J24" s="5"/>
      <c r="K24" s="3"/>
      <c r="L24" s="47" t="s">
        <v>31</v>
      </c>
      <c r="M24" s="3"/>
    </row>
    <row r="25" spans="1:13" x14ac:dyDescent="0.25">
      <c r="A25" s="48"/>
      <c r="B25" s="49" t="s">
        <v>6</v>
      </c>
      <c r="C25" s="49" t="s">
        <v>6</v>
      </c>
      <c r="D25" s="49" t="s">
        <v>6</v>
      </c>
      <c r="E25" s="49" t="s">
        <v>6</v>
      </c>
      <c r="F25" s="49" t="s">
        <v>6</v>
      </c>
      <c r="G25" s="49" t="s">
        <v>6</v>
      </c>
      <c r="H25" s="50" t="s">
        <v>35</v>
      </c>
      <c r="I25" s="49" t="s">
        <v>6</v>
      </c>
      <c r="J25" s="49" t="s">
        <v>6</v>
      </c>
      <c r="K25" s="50" t="s">
        <v>33</v>
      </c>
      <c r="L25" s="49" t="s">
        <v>6</v>
      </c>
      <c r="M25" s="50" t="s">
        <v>33</v>
      </c>
    </row>
    <row r="26" spans="1:13" x14ac:dyDescent="0.25">
      <c r="A26" s="52"/>
      <c r="B26" s="53" t="s">
        <v>32</v>
      </c>
      <c r="C26" s="53" t="s">
        <v>34</v>
      </c>
      <c r="D26" s="53" t="s">
        <v>32</v>
      </c>
      <c r="E26" s="53" t="s">
        <v>34</v>
      </c>
      <c r="F26" s="53" t="s">
        <v>32</v>
      </c>
      <c r="G26" s="53" t="s">
        <v>34</v>
      </c>
      <c r="H26" s="54" t="s">
        <v>36</v>
      </c>
      <c r="I26" s="53" t="s">
        <v>32</v>
      </c>
      <c r="J26" s="53" t="s">
        <v>34</v>
      </c>
      <c r="K26" s="54" t="s">
        <v>30</v>
      </c>
      <c r="L26" s="53" t="s">
        <v>32</v>
      </c>
      <c r="M26" s="54" t="s">
        <v>30</v>
      </c>
    </row>
    <row r="27" spans="1:13" ht="16.5" customHeight="1" x14ac:dyDescent="0.25">
      <c r="A27" s="16" t="s">
        <v>27</v>
      </c>
      <c r="B27" s="21"/>
      <c r="C27" s="21"/>
      <c r="D27" s="21"/>
      <c r="E27" s="21"/>
      <c r="F27" s="6">
        <f>IF(D27=0,0,B27/D27)</f>
        <v>0</v>
      </c>
      <c r="G27" s="6">
        <f>IF(E27=0,0,C27/E27)</f>
        <v>0</v>
      </c>
      <c r="H27" s="6">
        <f>IF(D27+E27=0,0,(B27+C27)/(D27+E27))</f>
        <v>0</v>
      </c>
      <c r="I27" s="21"/>
      <c r="J27" s="21"/>
      <c r="K27" s="35">
        <v>0</v>
      </c>
      <c r="L27" s="19">
        <f>IF(I27=0,0,(B27-I27)/I27)</f>
        <v>0</v>
      </c>
      <c r="M27" s="19">
        <f>IF(K27=0,0,(H27-K27)/K27)</f>
        <v>0</v>
      </c>
    </row>
    <row r="28" spans="1:13" ht="16.5" customHeight="1" x14ac:dyDescent="0.25">
      <c r="A28" s="17" t="s">
        <v>7</v>
      </c>
      <c r="B28" s="21"/>
      <c r="C28" s="21"/>
      <c r="D28" s="21"/>
      <c r="E28" s="21"/>
      <c r="F28" s="6"/>
      <c r="G28" s="6">
        <f t="shared" ref="G28:G38" si="7">IF(E28=0,0,C28/E28)</f>
        <v>0</v>
      </c>
      <c r="H28" s="6">
        <f t="shared" ref="H28:H38" si="8">IF(D28+E28=0,0,(B28+C28)/(D28+E28))</f>
        <v>0</v>
      </c>
      <c r="I28" s="21"/>
      <c r="J28" s="21"/>
      <c r="K28" s="35">
        <v>0</v>
      </c>
      <c r="L28" s="19">
        <f t="shared" ref="L28:L39" si="9">IF(I28=0,0,(B28-I28)/I28)</f>
        <v>0</v>
      </c>
      <c r="M28" s="19">
        <f t="shared" ref="M28:M39" si="10">IF(K28=0,0,(H28-K28)/K28)</f>
        <v>0</v>
      </c>
    </row>
    <row r="29" spans="1:13" ht="16.5" customHeight="1" x14ac:dyDescent="0.25">
      <c r="A29" s="17" t="s">
        <v>8</v>
      </c>
      <c r="B29" s="21"/>
      <c r="C29" s="26"/>
      <c r="D29" s="21"/>
      <c r="E29" s="21"/>
      <c r="F29" s="6">
        <f t="shared" ref="F29:F37" si="11">IF(D29=0,0,B29/D29)</f>
        <v>0</v>
      </c>
      <c r="G29" s="6">
        <f t="shared" si="7"/>
        <v>0</v>
      </c>
      <c r="H29" s="6">
        <f t="shared" si="8"/>
        <v>0</v>
      </c>
      <c r="I29" s="21"/>
      <c r="J29" s="26"/>
      <c r="K29" s="35">
        <v>0</v>
      </c>
      <c r="L29" s="19">
        <f t="shared" si="9"/>
        <v>0</v>
      </c>
      <c r="M29" s="19">
        <f t="shared" si="10"/>
        <v>0</v>
      </c>
    </row>
    <row r="30" spans="1:13" ht="16.5" customHeight="1" x14ac:dyDescent="0.25">
      <c r="A30" s="17" t="s">
        <v>10</v>
      </c>
      <c r="B30" s="21">
        <v>96908.82</v>
      </c>
      <c r="C30" s="21"/>
      <c r="D30" s="21">
        <v>270.89999999999998</v>
      </c>
      <c r="E30" s="21"/>
      <c r="F30" s="6">
        <f>IF(D30=0,0,B30/D30)</f>
        <v>357.72912513842749</v>
      </c>
      <c r="G30" s="6">
        <f t="shared" si="7"/>
        <v>0</v>
      </c>
      <c r="H30" s="6">
        <f t="shared" si="8"/>
        <v>357.72912513842749</v>
      </c>
      <c r="I30" s="21"/>
      <c r="J30" s="21"/>
      <c r="K30" s="35">
        <v>0</v>
      </c>
      <c r="L30" s="19">
        <f t="shared" si="9"/>
        <v>0</v>
      </c>
      <c r="M30" s="19">
        <f t="shared" si="10"/>
        <v>0</v>
      </c>
    </row>
    <row r="31" spans="1:13" ht="16.5" customHeight="1" x14ac:dyDescent="0.25">
      <c r="A31" s="17" t="s">
        <v>11</v>
      </c>
      <c r="B31" s="21"/>
      <c r="C31" s="21"/>
      <c r="D31" s="21"/>
      <c r="E31" s="21"/>
      <c r="F31" s="6">
        <f t="shared" si="11"/>
        <v>0</v>
      </c>
      <c r="G31" s="6">
        <f t="shared" si="7"/>
        <v>0</v>
      </c>
      <c r="H31" s="6">
        <f t="shared" si="8"/>
        <v>0</v>
      </c>
      <c r="I31" s="21"/>
      <c r="J31" s="21"/>
      <c r="K31" s="35">
        <v>0</v>
      </c>
      <c r="L31" s="19">
        <f t="shared" si="9"/>
        <v>0</v>
      </c>
      <c r="M31" s="19">
        <f t="shared" si="10"/>
        <v>0</v>
      </c>
    </row>
    <row r="32" spans="1:13" ht="16.5" customHeight="1" x14ac:dyDescent="0.25">
      <c r="A32" s="17" t="s">
        <v>13</v>
      </c>
      <c r="B32" s="82">
        <v>961889.1</v>
      </c>
      <c r="C32" s="82"/>
      <c r="D32" s="82">
        <v>3014</v>
      </c>
      <c r="E32" s="83"/>
      <c r="F32" s="6">
        <f t="shared" si="11"/>
        <v>319.14037823490378</v>
      </c>
      <c r="G32" s="6">
        <f t="shared" si="7"/>
        <v>0</v>
      </c>
      <c r="H32" s="6">
        <f t="shared" si="8"/>
        <v>319.14037823490378</v>
      </c>
      <c r="I32" s="21">
        <v>943176</v>
      </c>
      <c r="J32" s="21"/>
      <c r="K32" s="35">
        <v>319.82909460834179</v>
      </c>
      <c r="L32" s="19">
        <f t="shared" si="9"/>
        <v>1.9840517570421615E-2</v>
      </c>
      <c r="M32" s="19">
        <f t="shared" si="10"/>
        <v>-2.1533887474540262E-3</v>
      </c>
    </row>
    <row r="33" spans="1:13" ht="16.5" customHeight="1" x14ac:dyDescent="0.25">
      <c r="A33" s="17" t="s">
        <v>15</v>
      </c>
      <c r="B33" s="21"/>
      <c r="C33" s="21"/>
      <c r="D33" s="21"/>
      <c r="E33" s="21"/>
      <c r="F33" s="6">
        <f t="shared" si="11"/>
        <v>0</v>
      </c>
      <c r="G33" s="6"/>
      <c r="H33" s="6"/>
      <c r="I33" s="21"/>
      <c r="J33" s="21"/>
      <c r="K33" s="35"/>
      <c r="L33" s="19">
        <f t="shared" si="9"/>
        <v>0</v>
      </c>
      <c r="M33" s="19">
        <f t="shared" si="10"/>
        <v>0</v>
      </c>
    </row>
    <row r="34" spans="1:13" ht="16.5" customHeight="1" x14ac:dyDescent="0.25">
      <c r="A34" s="17" t="s">
        <v>14</v>
      </c>
      <c r="B34" s="21"/>
      <c r="C34" s="21"/>
      <c r="D34" s="21"/>
      <c r="E34" s="21"/>
      <c r="F34" s="6">
        <f t="shared" si="11"/>
        <v>0</v>
      </c>
      <c r="G34" s="6">
        <f t="shared" si="7"/>
        <v>0</v>
      </c>
      <c r="H34" s="6">
        <f t="shared" si="8"/>
        <v>0</v>
      </c>
      <c r="I34" s="21"/>
      <c r="J34" s="21"/>
      <c r="K34" s="35">
        <v>0</v>
      </c>
      <c r="L34" s="19">
        <f t="shared" si="9"/>
        <v>0</v>
      </c>
      <c r="M34" s="19">
        <f t="shared" si="10"/>
        <v>0</v>
      </c>
    </row>
    <row r="35" spans="1:13" ht="16.5" customHeight="1" x14ac:dyDescent="0.25">
      <c r="A35" s="17" t="s">
        <v>16</v>
      </c>
      <c r="B35" s="21">
        <v>1609931</v>
      </c>
      <c r="C35" s="21"/>
      <c r="D35" s="21">
        <v>5860</v>
      </c>
      <c r="E35" s="21">
        <v>0</v>
      </c>
      <c r="F35" s="6">
        <f t="shared" si="11"/>
        <v>274.73225255972699</v>
      </c>
      <c r="G35" s="6">
        <f>IF(E35=0,0,C35/E35)</f>
        <v>0</v>
      </c>
      <c r="H35" s="6">
        <f>IF(D35+E35=0,0,(B35+C35)/(D35+E35))</f>
        <v>274.73225255972699</v>
      </c>
      <c r="I35" s="21">
        <v>3107769</v>
      </c>
      <c r="J35" s="21"/>
      <c r="K35" s="35">
        <v>278.32428801719504</v>
      </c>
      <c r="L35" s="19">
        <f t="shared" si="9"/>
        <v>-0.48196568020338704</v>
      </c>
      <c r="M35" s="19">
        <f t="shared" si="10"/>
        <v>-1.2905936032597123E-2</v>
      </c>
    </row>
    <row r="36" spans="1:13" ht="16.5" customHeight="1" x14ac:dyDescent="0.25">
      <c r="A36" s="17" t="s">
        <v>17</v>
      </c>
      <c r="B36" s="21"/>
      <c r="C36" s="21"/>
      <c r="D36" s="21"/>
      <c r="E36" s="21"/>
      <c r="F36" s="6">
        <f t="shared" si="11"/>
        <v>0</v>
      </c>
      <c r="G36" s="6">
        <f t="shared" si="7"/>
        <v>0</v>
      </c>
      <c r="H36" s="6">
        <f t="shared" si="8"/>
        <v>0</v>
      </c>
      <c r="I36" s="21"/>
      <c r="J36" s="21"/>
      <c r="K36" s="35">
        <v>0</v>
      </c>
      <c r="L36" s="19">
        <f t="shared" si="9"/>
        <v>0</v>
      </c>
      <c r="M36" s="19">
        <f t="shared" si="10"/>
        <v>0</v>
      </c>
    </row>
    <row r="37" spans="1:13" ht="16.5" customHeight="1" x14ac:dyDescent="0.25">
      <c r="A37" s="17" t="s">
        <v>19</v>
      </c>
      <c r="B37" s="69">
        <v>10240692</v>
      </c>
      <c r="C37" s="62"/>
      <c r="D37" s="70">
        <v>36338</v>
      </c>
      <c r="E37" s="21"/>
      <c r="F37" s="6">
        <f t="shared" si="11"/>
        <v>281.81771148659806</v>
      </c>
      <c r="G37" s="6">
        <f t="shared" si="7"/>
        <v>0</v>
      </c>
      <c r="H37" s="6">
        <f t="shared" si="8"/>
        <v>281.81771148659806</v>
      </c>
      <c r="I37" s="21">
        <v>8122439</v>
      </c>
      <c r="J37" s="21"/>
      <c r="K37" s="35">
        <v>275.88869263951631</v>
      </c>
      <c r="L37" s="19">
        <f t="shared" si="9"/>
        <v>0.26079026262924226</v>
      </c>
      <c r="M37" s="19">
        <f t="shared" si="10"/>
        <v>2.1490619243423534E-2</v>
      </c>
    </row>
    <row r="38" spans="1:13" ht="16.5" customHeight="1" x14ac:dyDescent="0.25">
      <c r="A38" s="17" t="s">
        <v>18</v>
      </c>
      <c r="B38" s="21">
        <v>3266749.69</v>
      </c>
      <c r="C38" s="21"/>
      <c r="D38" s="21">
        <v>10773</v>
      </c>
      <c r="E38" s="21"/>
      <c r="F38" s="6">
        <f>IF(D38=0,0,B38/D38)</f>
        <v>303.23491042420869</v>
      </c>
      <c r="G38" s="6">
        <f t="shared" si="7"/>
        <v>0</v>
      </c>
      <c r="H38" s="6">
        <f t="shared" si="8"/>
        <v>303.23491042420869</v>
      </c>
      <c r="I38" s="21">
        <v>1668825</v>
      </c>
      <c r="J38" s="21"/>
      <c r="K38" s="35">
        <v>335.13907018776985</v>
      </c>
      <c r="L38" s="19">
        <f t="shared" si="9"/>
        <v>0.95751483229218159</v>
      </c>
      <c r="M38" s="19">
        <f t="shared" si="10"/>
        <v>-9.5196778297696141E-2</v>
      </c>
    </row>
    <row r="39" spans="1:13" x14ac:dyDescent="0.25">
      <c r="A39" s="18" t="s">
        <v>20</v>
      </c>
      <c r="B39" s="8">
        <f>SUM(B30:B38)</f>
        <v>16176170.609999999</v>
      </c>
      <c r="C39" s="8"/>
      <c r="D39" s="8">
        <f>SUM(D28:D38)</f>
        <v>56255.9</v>
      </c>
      <c r="E39" s="8"/>
      <c r="F39" s="9">
        <f>IF(D39=0,0,B39/D39)</f>
        <v>287.54620599794862</v>
      </c>
      <c r="G39" s="9">
        <f>IF(E39=0,0,C39/E39)</f>
        <v>0</v>
      </c>
      <c r="H39" s="9">
        <f>IF(D39+E39=0,0,(B39+C39)/(D39+E39))</f>
        <v>287.54620599794862</v>
      </c>
      <c r="I39" s="56">
        <v>13842209</v>
      </c>
      <c r="J39" s="56">
        <v>0</v>
      </c>
      <c r="K39" s="36">
        <v>285.19761823819681</v>
      </c>
      <c r="L39" s="10">
        <f t="shared" si="9"/>
        <v>0.16861193253186679</v>
      </c>
      <c r="M39" s="10">
        <f t="shared" si="10"/>
        <v>8.2349487147198742E-3</v>
      </c>
    </row>
    <row r="40" spans="1:13" ht="13.5" customHeight="1" x14ac:dyDescent="0.25"/>
    <row r="41" spans="1:13" ht="21" customHeight="1" x14ac:dyDescent="0.25"/>
    <row r="42" spans="1:13" ht="20.25" x14ac:dyDescent="0.3">
      <c r="A42" s="20" t="str">
        <f>"MÅLESTATISTIKK FOR MURERE - GJENNOMSNITT HELE ÅRET  "&amp;FORS!$A$14</f>
        <v>MÅLESTATISTIKK FOR MURERE - GJENNOMSNITT HELE ÅRET  2015</v>
      </c>
    </row>
    <row r="43" spans="1:13" x14ac:dyDescent="0.25">
      <c r="B43" s="13"/>
      <c r="C43" s="13"/>
      <c r="D43" s="13"/>
      <c r="E43" s="13"/>
      <c r="F43" s="13"/>
      <c r="G43" s="13"/>
      <c r="H43" s="13"/>
      <c r="I43" s="13"/>
      <c r="J43" s="13"/>
      <c r="L43" s="13"/>
      <c r="M43" s="13"/>
    </row>
    <row r="44" spans="1:13" x14ac:dyDescent="0.25">
      <c r="A44" s="15"/>
      <c r="B44" s="2" t="s">
        <v>4</v>
      </c>
      <c r="C44" s="3"/>
      <c r="D44" s="2" t="s">
        <v>5</v>
      </c>
      <c r="E44" s="3"/>
      <c r="F44" s="2" t="str">
        <f>"Fortjeneste hele  "&amp;FORS!$A$14-0</f>
        <v>Fortjeneste hele  2015</v>
      </c>
      <c r="G44" s="5"/>
      <c r="H44" s="3"/>
      <c r="I44" s="2" t="str">
        <f>" Hele året  "&amp;FORS!$A$14-1</f>
        <v xml:space="preserve"> Hele året  2014</v>
      </c>
      <c r="J44" s="5"/>
      <c r="K44" s="3"/>
      <c r="L44" s="47" t="s">
        <v>31</v>
      </c>
      <c r="M44" s="3"/>
    </row>
    <row r="45" spans="1:13" x14ac:dyDescent="0.25">
      <c r="A45" s="48"/>
      <c r="B45" s="49" t="s">
        <v>6</v>
      </c>
      <c r="C45" s="49" t="s">
        <v>6</v>
      </c>
      <c r="D45" s="49" t="s">
        <v>6</v>
      </c>
      <c r="E45" s="49" t="s">
        <v>6</v>
      </c>
      <c r="F45" s="49" t="s">
        <v>6</v>
      </c>
      <c r="G45" s="49" t="s">
        <v>6</v>
      </c>
      <c r="H45" s="50" t="s">
        <v>35</v>
      </c>
      <c r="I45" s="49" t="s">
        <v>6</v>
      </c>
      <c r="J45" s="49" t="s">
        <v>6</v>
      </c>
      <c r="K45" s="50" t="s">
        <v>33</v>
      </c>
      <c r="L45" s="49" t="s">
        <v>6</v>
      </c>
      <c r="M45" s="50" t="s">
        <v>33</v>
      </c>
    </row>
    <row r="46" spans="1:13" x14ac:dyDescent="0.25">
      <c r="A46" s="52"/>
      <c r="B46" s="53" t="s">
        <v>32</v>
      </c>
      <c r="C46" s="53" t="s">
        <v>34</v>
      </c>
      <c r="D46" s="53" t="s">
        <v>32</v>
      </c>
      <c r="E46" s="53" t="s">
        <v>34</v>
      </c>
      <c r="F46" s="53" t="s">
        <v>32</v>
      </c>
      <c r="G46" s="53" t="s">
        <v>34</v>
      </c>
      <c r="H46" s="54" t="s">
        <v>36</v>
      </c>
      <c r="I46" s="53" t="s">
        <v>32</v>
      </c>
      <c r="J46" s="53" t="s">
        <v>34</v>
      </c>
      <c r="K46" s="54" t="s">
        <v>30</v>
      </c>
      <c r="L46" s="53" t="s">
        <v>32</v>
      </c>
      <c r="M46" s="54" t="s">
        <v>30</v>
      </c>
    </row>
    <row r="47" spans="1:13" x14ac:dyDescent="0.25">
      <c r="A47" s="16" t="s">
        <v>27</v>
      </c>
      <c r="B47" s="4">
        <f>B7+B27</f>
        <v>0</v>
      </c>
      <c r="C47" s="4">
        <f t="shared" ref="C47:E47" si="12">C7+C27</f>
        <v>0</v>
      </c>
      <c r="D47" s="4">
        <f t="shared" si="12"/>
        <v>0</v>
      </c>
      <c r="E47" s="4">
        <f t="shared" si="12"/>
        <v>0</v>
      </c>
      <c r="F47" s="6">
        <f>IF(D47=0,0,B47/D47)</f>
        <v>0</v>
      </c>
      <c r="G47" s="6">
        <f>IF(E47=0,0,C47/E47)</f>
        <v>0</v>
      </c>
      <c r="H47" s="6">
        <f>IF(D47+E47=0,0,(B47+C47)/(D47+E47))</f>
        <v>0</v>
      </c>
      <c r="I47" s="55">
        <v>0</v>
      </c>
      <c r="J47" s="55">
        <v>0</v>
      </c>
      <c r="K47" s="35">
        <v>0</v>
      </c>
      <c r="L47" s="19">
        <f>IF(I47=0,0,(B47-I47)/I47)</f>
        <v>0</v>
      </c>
      <c r="M47" s="19">
        <f>IF(K47=0,0,(H47-K47)/K47)</f>
        <v>0</v>
      </c>
    </row>
    <row r="48" spans="1:13" x14ac:dyDescent="0.25">
      <c r="A48" s="17" t="s">
        <v>7</v>
      </c>
      <c r="B48" s="4">
        <f t="shared" ref="B48:E58" si="13">B8+B28</f>
        <v>930716.6</v>
      </c>
      <c r="C48" s="4">
        <f t="shared" si="13"/>
        <v>0</v>
      </c>
      <c r="D48" s="4">
        <f t="shared" si="13"/>
        <v>3579.32</v>
      </c>
      <c r="E48" s="4">
        <f t="shared" si="13"/>
        <v>0</v>
      </c>
      <c r="F48" s="6">
        <f t="shared" ref="F48:F58" si="14">IF(D48=0,0,B48/D48)</f>
        <v>260.02609434194204</v>
      </c>
      <c r="G48" s="6">
        <f t="shared" ref="G48:G58" si="15">IF(E48=0,0,C48/E48)</f>
        <v>0</v>
      </c>
      <c r="H48" s="6">
        <f t="shared" ref="H48:H58" si="16">IF(D48+E48=0,0,(B48+C48)/(D48+E48))</f>
        <v>260.02609434194204</v>
      </c>
      <c r="I48" s="55">
        <v>633569.49</v>
      </c>
      <c r="J48" s="55">
        <v>0</v>
      </c>
      <c r="K48" s="35">
        <v>271.47548633130515</v>
      </c>
      <c r="L48" s="19">
        <f t="shared" ref="L48:L59" si="17">IF(I48=0,0,(B48-I48)/I48)</f>
        <v>0.46900476536520092</v>
      </c>
      <c r="M48" s="19">
        <f t="shared" ref="M48:M59" si="18">IF(K48=0,0,(H48-K48)/K48)</f>
        <v>-4.2174680830630938E-2</v>
      </c>
    </row>
    <row r="49" spans="1:13" x14ac:dyDescent="0.25">
      <c r="A49" s="17" t="s">
        <v>8</v>
      </c>
      <c r="B49" s="4">
        <f t="shared" si="13"/>
        <v>0</v>
      </c>
      <c r="C49" s="4">
        <f t="shared" si="13"/>
        <v>0</v>
      </c>
      <c r="D49" s="4">
        <f t="shared" si="13"/>
        <v>0</v>
      </c>
      <c r="E49" s="4">
        <f t="shared" si="13"/>
        <v>0</v>
      </c>
      <c r="F49" s="6">
        <f t="shared" si="14"/>
        <v>0</v>
      </c>
      <c r="G49" s="6">
        <f t="shared" si="15"/>
        <v>0</v>
      </c>
      <c r="H49" s="6">
        <f t="shared" si="16"/>
        <v>0</v>
      </c>
      <c r="I49" s="55">
        <v>0</v>
      </c>
      <c r="J49" s="55">
        <v>0</v>
      </c>
      <c r="K49" s="35">
        <v>0</v>
      </c>
      <c r="L49" s="19">
        <f t="shared" si="17"/>
        <v>0</v>
      </c>
      <c r="M49" s="19">
        <f t="shared" si="18"/>
        <v>0</v>
      </c>
    </row>
    <row r="50" spans="1:13" x14ac:dyDescent="0.25">
      <c r="A50" s="17" t="s">
        <v>10</v>
      </c>
      <c r="B50" s="4">
        <f t="shared" si="13"/>
        <v>204634.76</v>
      </c>
      <c r="C50" s="4">
        <f t="shared" si="13"/>
        <v>0</v>
      </c>
      <c r="D50" s="4">
        <f t="shared" si="13"/>
        <v>541.79999999999995</v>
      </c>
      <c r="E50" s="4">
        <f t="shared" si="13"/>
        <v>0</v>
      </c>
      <c r="F50" s="6">
        <f>IF(D50=0,0,B50/D50)</f>
        <v>377.69427833148768</v>
      </c>
      <c r="G50" s="6">
        <f t="shared" si="15"/>
        <v>0</v>
      </c>
      <c r="H50" s="6">
        <f t="shared" si="16"/>
        <v>377.69427833148768</v>
      </c>
      <c r="I50" s="55">
        <v>172577.51</v>
      </c>
      <c r="J50" s="55">
        <v>0</v>
      </c>
      <c r="K50" s="35">
        <v>313.89143324845401</v>
      </c>
      <c r="L50" s="19">
        <f t="shared" si="17"/>
        <v>0.18575566422299172</v>
      </c>
      <c r="M50" s="19">
        <f t="shared" si="18"/>
        <v>0.20326405350646159</v>
      </c>
    </row>
    <row r="51" spans="1:13" x14ac:dyDescent="0.25">
      <c r="A51" s="17" t="s">
        <v>11</v>
      </c>
      <c r="B51" s="4">
        <f t="shared" si="13"/>
        <v>0</v>
      </c>
      <c r="C51" s="4">
        <f t="shared" si="13"/>
        <v>0</v>
      </c>
      <c r="D51" s="4">
        <f t="shared" si="13"/>
        <v>0</v>
      </c>
      <c r="E51" s="4">
        <f t="shared" si="13"/>
        <v>0</v>
      </c>
      <c r="F51" s="6">
        <f t="shared" si="14"/>
        <v>0</v>
      </c>
      <c r="G51" s="6">
        <f t="shared" si="15"/>
        <v>0</v>
      </c>
      <c r="H51" s="6">
        <f t="shared" si="16"/>
        <v>0</v>
      </c>
      <c r="I51" s="55">
        <v>0</v>
      </c>
      <c r="J51" s="55">
        <v>0</v>
      </c>
      <c r="K51" s="35">
        <v>0</v>
      </c>
      <c r="L51" s="19">
        <f t="shared" si="17"/>
        <v>0</v>
      </c>
      <c r="M51" s="19">
        <f t="shared" si="18"/>
        <v>0</v>
      </c>
    </row>
    <row r="52" spans="1:13" x14ac:dyDescent="0.25">
      <c r="A52" s="17" t="s">
        <v>13</v>
      </c>
      <c r="B52" s="4">
        <f t="shared" si="13"/>
        <v>1547101.1</v>
      </c>
      <c r="C52" s="4">
        <f t="shared" si="13"/>
        <v>0</v>
      </c>
      <c r="D52" s="4">
        <f t="shared" si="13"/>
        <v>4941.5</v>
      </c>
      <c r="E52" s="4">
        <f t="shared" si="13"/>
        <v>0</v>
      </c>
      <c r="F52" s="6">
        <f t="shared" si="14"/>
        <v>313.08329454619047</v>
      </c>
      <c r="G52" s="6">
        <f t="shared" si="15"/>
        <v>0</v>
      </c>
      <c r="H52" s="6">
        <f t="shared" si="16"/>
        <v>313.08329454619047</v>
      </c>
      <c r="I52" s="55">
        <v>1503971</v>
      </c>
      <c r="J52" s="55">
        <v>0</v>
      </c>
      <c r="K52" s="35">
        <v>318.36812023708723</v>
      </c>
      <c r="L52" s="19">
        <f t="shared" si="17"/>
        <v>2.8677481148240286E-2</v>
      </c>
      <c r="M52" s="19">
        <f t="shared" si="18"/>
        <v>-1.6599732683539949E-2</v>
      </c>
    </row>
    <row r="53" spans="1:13" x14ac:dyDescent="0.25">
      <c r="A53" s="17" t="s">
        <v>15</v>
      </c>
      <c r="B53" s="4">
        <f t="shared" si="13"/>
        <v>0</v>
      </c>
      <c r="C53" s="4">
        <f t="shared" si="13"/>
        <v>0</v>
      </c>
      <c r="D53" s="4">
        <f t="shared" si="13"/>
        <v>0</v>
      </c>
      <c r="E53" s="4">
        <f t="shared" si="13"/>
        <v>0</v>
      </c>
      <c r="F53" s="6">
        <f t="shared" si="14"/>
        <v>0</v>
      </c>
      <c r="G53" s="6">
        <f t="shared" si="15"/>
        <v>0</v>
      </c>
      <c r="H53" s="6">
        <f t="shared" si="16"/>
        <v>0</v>
      </c>
      <c r="I53" s="55">
        <v>0</v>
      </c>
      <c r="J53" s="55">
        <v>0</v>
      </c>
      <c r="K53" s="35">
        <v>0</v>
      </c>
      <c r="L53" s="19">
        <f t="shared" si="17"/>
        <v>0</v>
      </c>
      <c r="M53" s="19">
        <f t="shared" si="18"/>
        <v>0</v>
      </c>
    </row>
    <row r="54" spans="1:13" x14ac:dyDescent="0.25">
      <c r="A54" s="17" t="s">
        <v>14</v>
      </c>
      <c r="B54" s="4">
        <f t="shared" si="13"/>
        <v>0</v>
      </c>
      <c r="C54" s="4">
        <f t="shared" si="13"/>
        <v>0</v>
      </c>
      <c r="D54" s="4">
        <f t="shared" si="13"/>
        <v>0</v>
      </c>
      <c r="E54" s="4">
        <f t="shared" si="13"/>
        <v>0</v>
      </c>
      <c r="F54" s="6">
        <f t="shared" si="14"/>
        <v>0</v>
      </c>
      <c r="G54" s="6">
        <f t="shared" si="15"/>
        <v>0</v>
      </c>
      <c r="H54" s="6">
        <f t="shared" si="16"/>
        <v>0</v>
      </c>
      <c r="I54" s="55">
        <v>0</v>
      </c>
      <c r="J54" s="55">
        <v>0</v>
      </c>
      <c r="K54" s="35">
        <v>0</v>
      </c>
      <c r="L54" s="19">
        <f t="shared" si="17"/>
        <v>0</v>
      </c>
      <c r="M54" s="19">
        <f t="shared" si="18"/>
        <v>0</v>
      </c>
    </row>
    <row r="55" spans="1:13" x14ac:dyDescent="0.25">
      <c r="A55" s="17" t="s">
        <v>16</v>
      </c>
      <c r="B55" s="4">
        <f t="shared" si="13"/>
        <v>4146481</v>
      </c>
      <c r="C55" s="4">
        <f t="shared" si="13"/>
        <v>222947</v>
      </c>
      <c r="D55" s="4">
        <f t="shared" si="13"/>
        <v>15049</v>
      </c>
      <c r="E55" s="4">
        <f t="shared" si="13"/>
        <v>1677</v>
      </c>
      <c r="F55" s="6">
        <f t="shared" si="14"/>
        <v>275.53199548142732</v>
      </c>
      <c r="G55" s="6">
        <f>IF(E55=0,0,C55/E55)</f>
        <v>132.94394752534288</v>
      </c>
      <c r="H55" s="6">
        <f>IF(D55+E55=0,0,(B55+C55)/(D55+E55))</f>
        <v>261.23568097572644</v>
      </c>
      <c r="I55" s="55">
        <v>7438241</v>
      </c>
      <c r="J55" s="55">
        <v>470188</v>
      </c>
      <c r="K55" s="35">
        <v>270.07817088996654</v>
      </c>
      <c r="L55" s="19">
        <f t="shared" si="17"/>
        <v>-0.44254548891330625</v>
      </c>
      <c r="M55" s="19">
        <f t="shared" si="18"/>
        <v>-3.2740483561119249E-2</v>
      </c>
    </row>
    <row r="56" spans="1:13" x14ac:dyDescent="0.25">
      <c r="A56" s="17" t="s">
        <v>17</v>
      </c>
      <c r="B56" s="4">
        <f t="shared" si="13"/>
        <v>0</v>
      </c>
      <c r="C56" s="4">
        <f t="shared" si="13"/>
        <v>0</v>
      </c>
      <c r="D56" s="4">
        <f t="shared" si="13"/>
        <v>0</v>
      </c>
      <c r="E56" s="4">
        <f t="shared" si="13"/>
        <v>0</v>
      </c>
      <c r="F56" s="6">
        <f t="shared" si="14"/>
        <v>0</v>
      </c>
      <c r="G56" s="6">
        <f t="shared" si="15"/>
        <v>0</v>
      </c>
      <c r="H56" s="6">
        <f t="shared" si="16"/>
        <v>0</v>
      </c>
      <c r="I56" s="55">
        <v>0</v>
      </c>
      <c r="J56" s="55">
        <v>0</v>
      </c>
      <c r="K56" s="35">
        <v>0</v>
      </c>
      <c r="L56" s="19">
        <f t="shared" si="17"/>
        <v>0</v>
      </c>
      <c r="M56" s="19">
        <f t="shared" si="18"/>
        <v>0</v>
      </c>
    </row>
    <row r="57" spans="1:13" x14ac:dyDescent="0.25">
      <c r="A57" s="17" t="s">
        <v>19</v>
      </c>
      <c r="B57" s="4">
        <f t="shared" si="13"/>
        <v>17924687</v>
      </c>
      <c r="C57" s="4">
        <f t="shared" si="13"/>
        <v>0</v>
      </c>
      <c r="D57" s="4">
        <f t="shared" si="13"/>
        <v>63513</v>
      </c>
      <c r="E57" s="4">
        <f t="shared" si="13"/>
        <v>0</v>
      </c>
      <c r="F57" s="6">
        <f t="shared" si="14"/>
        <v>282.2207579550643</v>
      </c>
      <c r="G57" s="6">
        <f t="shared" si="15"/>
        <v>0</v>
      </c>
      <c r="H57" s="6">
        <f t="shared" si="16"/>
        <v>282.2207579550643</v>
      </c>
      <c r="I57" s="55">
        <v>19491290</v>
      </c>
      <c r="J57" s="55">
        <v>0</v>
      </c>
      <c r="K57" s="35">
        <v>263.97012418911413</v>
      </c>
      <c r="L57" s="19">
        <f t="shared" si="17"/>
        <v>-8.0374516001762833E-2</v>
      </c>
      <c r="M57" s="19">
        <f t="shared" si="18"/>
        <v>6.9139012689462556E-2</v>
      </c>
    </row>
    <row r="58" spans="1:13" x14ac:dyDescent="0.25">
      <c r="A58" s="17" t="s">
        <v>18</v>
      </c>
      <c r="B58" s="4">
        <f t="shared" si="13"/>
        <v>5622721.6899999995</v>
      </c>
      <c r="C58" s="4">
        <f t="shared" si="13"/>
        <v>0</v>
      </c>
      <c r="D58" s="4">
        <f t="shared" si="13"/>
        <v>19348.5</v>
      </c>
      <c r="E58" s="4">
        <f t="shared" si="13"/>
        <v>0</v>
      </c>
      <c r="F58" s="6">
        <f t="shared" si="14"/>
        <v>290.6024596221929</v>
      </c>
      <c r="G58" s="6">
        <f t="shared" si="15"/>
        <v>0</v>
      </c>
      <c r="H58" s="6">
        <f t="shared" si="16"/>
        <v>290.6024596221929</v>
      </c>
      <c r="I58" s="55">
        <v>2384004</v>
      </c>
      <c r="J58" s="55">
        <v>0</v>
      </c>
      <c r="K58" s="35">
        <v>301.54363774348599</v>
      </c>
      <c r="L58" s="19">
        <f t="shared" si="17"/>
        <v>1.3585202415767756</v>
      </c>
      <c r="M58" s="19">
        <f t="shared" si="18"/>
        <v>-3.6283896430938531E-2</v>
      </c>
    </row>
    <row r="59" spans="1:13" x14ac:dyDescent="0.25">
      <c r="A59" s="18" t="s">
        <v>20</v>
      </c>
      <c r="B59" s="8">
        <f>SUM(B47:B58)</f>
        <v>30376342.149999999</v>
      </c>
      <c r="C59" s="8">
        <f>SUM(C47:C58)</f>
        <v>222947</v>
      </c>
      <c r="D59" s="8">
        <f>SUM(D47:D58)</f>
        <v>106973.12</v>
      </c>
      <c r="E59" s="8">
        <f>SUM(E47:E58)</f>
        <v>1677</v>
      </c>
      <c r="F59" s="9">
        <f>IF(D59=0,0,B59/D59)</f>
        <v>283.96238372780005</v>
      </c>
      <c r="G59" s="9">
        <f>IF(E59=0,0,C59/E59)</f>
        <v>132.94394752534288</v>
      </c>
      <c r="H59" s="9">
        <f>IF(D59+E59=0,0,(B59+C59)/(D59+E59))</f>
        <v>281.63143446137013</v>
      </c>
      <c r="I59" s="56">
        <v>31623653</v>
      </c>
      <c r="J59" s="56">
        <v>470188</v>
      </c>
      <c r="K59" s="36">
        <v>270.5268193258965</v>
      </c>
      <c r="L59" s="32">
        <f t="shared" si="17"/>
        <v>-3.9442339251572277E-2</v>
      </c>
      <c r="M59" s="32">
        <f t="shared" si="18"/>
        <v>4.1048111840239397E-2</v>
      </c>
    </row>
  </sheetData>
  <phoneticPr fontId="0" type="noConversion"/>
  <pageMargins left="0.59055118110236227" right="0.75" top="0.98425196850393704" bottom="4.1338582677165361" header="0.51181102362204722" footer="0.51181102362204722"/>
  <pageSetup paperSize="9" scale="74" fitToHeight="3" orientation="landscape" horizontalDpi="4294967292" verticalDpi="300" r:id="rId1"/>
  <headerFooter alignWithMargins="0">
    <oddFooter>&amp;L&amp;9FORH.AVD./&amp;D/&amp;T/&amp;F</oddFooter>
  </headerFooter>
  <rowBreaks count="2" manualBreakCount="2">
    <brk id="21" max="16383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FORS</vt:lpstr>
      <vt:lpstr>ÅRSTOT</vt:lpstr>
      <vt:lpstr>BETONG</vt:lpstr>
      <vt:lpstr>TØMRERE</vt:lpstr>
      <vt:lpstr>MALERE</vt:lpstr>
      <vt:lpstr>RØRLEGGERE</vt:lpstr>
      <vt:lpstr>BLIKK OG VENTILASJON</vt:lpstr>
      <vt:lpstr>TAKTEKKERE</vt:lpstr>
      <vt:lpstr>MURERE</vt:lpstr>
      <vt:lpstr>ISOLATØR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Fellesforbundet</dc:creator>
  <cp:lastModifiedBy>Wenche Berg Sjögren</cp:lastModifiedBy>
  <cp:lastPrinted>2014-02-06T16:18:45Z</cp:lastPrinted>
  <dcterms:created xsi:type="dcterms:W3CDTF">1999-08-02T20:22:00Z</dcterms:created>
  <dcterms:modified xsi:type="dcterms:W3CDTF">2016-04-20T10:48:48Z</dcterms:modified>
  <cp:contentStatus>Endelig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